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marth\Documents\Asted3s\Sondage milieux documentaires\"/>
    </mc:Choice>
  </mc:AlternateContent>
  <xr:revisionPtr revIDLastSave="0" documentId="13_ncr:1_{5AC7DCAF-C026-4EDC-BDD7-3B0BCB9BB72C}" xr6:coauthVersionLast="47" xr6:coauthVersionMax="47" xr10:uidLastSave="{00000000-0000-0000-0000-000000000000}"/>
  <bookViews>
    <workbookView xWindow="-120" yWindow="-120" windowWidth="20730" windowHeight="11160" xr2:uid="{62322E2A-DB31-4B32-9434-679C0E734276}"/>
  </bookViews>
  <sheets>
    <sheet name="Données" sheetId="1" r:id="rId1"/>
    <sheet name="Sheet2" sheetId="20" r:id="rId2"/>
    <sheet name="Analyse" sheetId="2" r:id="rId3"/>
    <sheet name="A- Employés" sheetId="4" r:id="rId4"/>
    <sheet name="A - Statistiques" sheetId="5" r:id="rId5"/>
    <sheet name="A - Budget" sheetId="6" r:id="rId6"/>
    <sheet name="A - Consortium universite" sheetId="7" r:id="rId7"/>
    <sheet name="A - SIGB" sheetId="8" r:id="rId8"/>
    <sheet name="A - Catalogage acquisition" sheetId="9" r:id="rId9"/>
    <sheet name="A - PEB" sheetId="11" r:id="rId10"/>
    <sheet name="A - Service" sheetId="14" r:id="rId11"/>
    <sheet name="A - Droit d'auteur" sheetId="15" r:id="rId12"/>
    <sheet name="A - Promotion" sheetId="16" r:id="rId13"/>
    <sheet name="Données 2014" sheetId="18" r:id="rId14"/>
  </sheets>
  <definedNames>
    <definedName name="_xlnm._FilterDatabase" localSheetId="0" hidden="1">Données!$B$1:$DY$28</definedName>
    <definedName name="_xlnm._FilterDatabase" localSheetId="13" hidden="1">'Données 2014'!$A$3:$CS$67</definedName>
  </definedNames>
  <calcPr calcId="181029"/>
  <pivotCaches>
    <pivotCache cacheId="0" r:id="rId15"/>
    <pivotCache cacheId="1" r:id="rId16"/>
    <pivotCache cacheId="2" r:id="rId17"/>
  </pivotCaches>
</workbook>
</file>

<file path=xl/calcChain.xml><?xml version="1.0" encoding="utf-8"?>
<calcChain xmlns="http://schemas.openxmlformats.org/spreadsheetml/2006/main">
  <c r="K116" i="4" l="1"/>
  <c r="J116" i="4"/>
  <c r="I116" i="4"/>
  <c r="H116" i="4"/>
  <c r="G116" i="4"/>
  <c r="F116" i="4"/>
  <c r="E116" i="4"/>
  <c r="D116" i="4"/>
  <c r="C116" i="4"/>
  <c r="U41" i="4"/>
  <c r="V98" i="4"/>
  <c r="V97" i="4"/>
  <c r="V96" i="4"/>
  <c r="V95" i="4"/>
  <c r="U96" i="4"/>
  <c r="U95" i="4"/>
  <c r="U98" i="4"/>
  <c r="U97" i="4"/>
  <c r="V87" i="4"/>
  <c r="V86" i="4"/>
  <c r="V85" i="4"/>
  <c r="V84" i="4"/>
  <c r="V83" i="4"/>
  <c r="U83" i="4"/>
  <c r="U84" i="4"/>
  <c r="U86" i="4"/>
  <c r="U87" i="4"/>
  <c r="U85" i="4"/>
  <c r="V76" i="4"/>
  <c r="V75" i="4"/>
  <c r="V74" i="4"/>
  <c r="V73" i="4"/>
  <c r="V72" i="4"/>
  <c r="U72" i="4"/>
  <c r="U73" i="4"/>
  <c r="U75" i="4"/>
  <c r="U76" i="4"/>
  <c r="U74" i="4"/>
  <c r="V63" i="4"/>
  <c r="V60" i="4"/>
  <c r="U63" i="4"/>
  <c r="U60" i="4"/>
  <c r="V52" i="4"/>
  <c r="V51" i="4"/>
  <c r="V50" i="4"/>
  <c r="V49" i="4"/>
  <c r="U50" i="4"/>
  <c r="U52" i="4"/>
  <c r="U51" i="4"/>
  <c r="U49" i="4"/>
  <c r="V40" i="4"/>
  <c r="V41" i="4"/>
  <c r="V39" i="4"/>
  <c r="V38" i="4"/>
  <c r="U40" i="4"/>
  <c r="U39" i="4"/>
  <c r="U38" i="4"/>
  <c r="U28" i="4"/>
  <c r="V17" i="4"/>
  <c r="V16" i="4"/>
  <c r="V15" i="4"/>
  <c r="U17" i="4"/>
  <c r="U16" i="4"/>
  <c r="U15" i="4"/>
  <c r="V6" i="4"/>
  <c r="V5" i="4"/>
  <c r="V4" i="4"/>
  <c r="V3" i="4"/>
  <c r="U7" i="4"/>
  <c r="U3" i="4"/>
  <c r="U6" i="4"/>
  <c r="U5" i="4"/>
  <c r="U4" i="4"/>
  <c r="Z98" i="4" l="1"/>
  <c r="Z96" i="4"/>
  <c r="Z95" i="4"/>
  <c r="Z86" i="4"/>
  <c r="Z84" i="4"/>
  <c r="Z83" i="4"/>
  <c r="Z72" i="4"/>
  <c r="Z63" i="4"/>
  <c r="Z60" i="4"/>
  <c r="Z52" i="4"/>
  <c r="Z49" i="4"/>
  <c r="Z28" i="4"/>
  <c r="Z31" i="4"/>
  <c r="Z29" i="4"/>
  <c r="K108" i="4"/>
  <c r="K109" i="4"/>
  <c r="K110" i="4"/>
  <c r="K107" i="4"/>
  <c r="J108" i="4"/>
  <c r="J109" i="4"/>
  <c r="J110" i="4"/>
  <c r="J107" i="4"/>
  <c r="I114" i="4"/>
  <c r="I108" i="4"/>
  <c r="I109" i="4"/>
  <c r="I110" i="4"/>
  <c r="I107" i="4"/>
  <c r="K114" i="4"/>
  <c r="J114" i="4"/>
  <c r="CM69" i="18"/>
  <c r="CL69" i="18"/>
  <c r="CK69" i="18"/>
  <c r="CJ69" i="18"/>
  <c r="CI69" i="18"/>
  <c r="CH69" i="18"/>
  <c r="CG69" i="18"/>
  <c r="CF69" i="18"/>
  <c r="CE69" i="18"/>
  <c r="CD69" i="18"/>
  <c r="CC69" i="18"/>
  <c r="CB69" i="18"/>
  <c r="CA69" i="18"/>
  <c r="BZ69" i="18"/>
  <c r="BJ69" i="18"/>
  <c r="BI69" i="18"/>
  <c r="BH69" i="18"/>
  <c r="BG69" i="18"/>
  <c r="BF69" i="18"/>
  <c r="BC69" i="18"/>
  <c r="BB69" i="18"/>
  <c r="BA69" i="18"/>
  <c r="AZ69" i="18"/>
  <c r="AW69" i="18"/>
  <c r="AV69" i="18"/>
  <c r="AU69" i="18"/>
  <c r="AT69" i="18"/>
  <c r="AS69" i="18"/>
  <c r="AR69" i="18"/>
  <c r="AQ69" i="18"/>
  <c r="AP69" i="18"/>
  <c r="AO69" i="18"/>
  <c r="AN69" i="18"/>
  <c r="AI69" i="18"/>
  <c r="AH69" i="18"/>
  <c r="AG69" i="18"/>
  <c r="AF69" i="18"/>
  <c r="AE69" i="18"/>
  <c r="AD69" i="18"/>
  <c r="AC69" i="18"/>
  <c r="AB69" i="18"/>
  <c r="AA69" i="18"/>
  <c r="Z69" i="18"/>
  <c r="W69" i="18"/>
  <c r="V69" i="18"/>
  <c r="S69" i="18"/>
  <c r="R69" i="18"/>
  <c r="Q69" i="18"/>
  <c r="P69" i="18"/>
  <c r="O69" i="18"/>
  <c r="N69" i="18"/>
  <c r="M69" i="18"/>
  <c r="L69" i="18"/>
  <c r="K69" i="18"/>
  <c r="J69" i="18"/>
  <c r="G69" i="18"/>
  <c r="F69" i="18"/>
  <c r="E69" i="18"/>
  <c r="D69" i="18"/>
  <c r="C69" i="18"/>
  <c r="I112" i="4" l="1"/>
  <c r="CH70" i="18"/>
  <c r="CL70" i="18"/>
  <c r="CF70" i="18"/>
  <c r="CJ70" i="18"/>
  <c r="H178" i="11" l="1"/>
  <c r="G178" i="11"/>
  <c r="F178" i="11"/>
  <c r="E178" i="11"/>
  <c r="D178" i="11"/>
  <c r="C178" i="11"/>
  <c r="B178" i="11"/>
  <c r="F61" i="11"/>
  <c r="E61" i="11"/>
  <c r="D61" i="11"/>
  <c r="C61" i="11"/>
  <c r="B61" i="11"/>
  <c r="E30" i="9"/>
  <c r="B30" i="9"/>
  <c r="C30" i="9"/>
  <c r="D30" i="9"/>
  <c r="D48" i="5"/>
  <c r="C48" i="5"/>
  <c r="B48" i="5"/>
  <c r="C112" i="4" l="1"/>
  <c r="D112" i="4"/>
  <c r="E112" i="4"/>
  <c r="F112" i="4"/>
  <c r="G112" i="4"/>
  <c r="H112" i="4"/>
  <c r="J112" i="4"/>
  <c r="K112" i="4"/>
  <c r="B112" i="4"/>
  <c r="Z99" i="4"/>
  <c r="Z97" i="4"/>
  <c r="Z85" i="4"/>
  <c r="Z87" i="4"/>
  <c r="Z76" i="4"/>
  <c r="Z75" i="4"/>
  <c r="Z74" i="4"/>
  <c r="Z73" i="4"/>
  <c r="Z64" i="4"/>
  <c r="Z62" i="4"/>
  <c r="Z61" i="4"/>
  <c r="Z53" i="4"/>
  <c r="Z51" i="4"/>
  <c r="Z50" i="4"/>
  <c r="V42" i="4"/>
  <c r="Z32" i="4"/>
  <c r="Z30" i="4"/>
  <c r="V19" i="4"/>
  <c r="V18" i="4"/>
  <c r="O28" i="1"/>
  <c r="P28" i="1"/>
  <c r="O27" i="1"/>
  <c r="P27" i="1"/>
  <c r="O26" i="1"/>
  <c r="P26" i="1"/>
  <c r="O24" i="1"/>
  <c r="P24" i="1"/>
  <c r="O25" i="1"/>
  <c r="P25" i="1"/>
  <c r="O23" i="1"/>
  <c r="P23" i="1"/>
  <c r="O21" i="1"/>
  <c r="P21" i="1"/>
  <c r="O22" i="1"/>
  <c r="P22" i="1"/>
  <c r="O20" i="1"/>
  <c r="P20" i="1"/>
  <c r="O14" i="1"/>
  <c r="P14" i="1"/>
  <c r="O19" i="1"/>
  <c r="P19" i="1"/>
  <c r="O16" i="1"/>
  <c r="P16" i="1"/>
  <c r="O7" i="1"/>
  <c r="P7" i="1"/>
  <c r="O8" i="1"/>
  <c r="P8" i="1"/>
  <c r="O9" i="1"/>
  <c r="P9" i="1"/>
  <c r="O10" i="1"/>
  <c r="P10" i="1"/>
  <c r="O11" i="1"/>
  <c r="P11" i="1"/>
  <c r="O12" i="1"/>
  <c r="P12" i="1"/>
  <c r="O13" i="1"/>
  <c r="P13" i="1"/>
  <c r="O15" i="1"/>
  <c r="P15" i="1"/>
  <c r="O17" i="1"/>
  <c r="P17" i="1"/>
  <c r="O18" i="1"/>
  <c r="P18" i="1"/>
  <c r="O4" i="1"/>
  <c r="P4" i="1"/>
  <c r="O5" i="1"/>
  <c r="P5" i="1"/>
  <c r="O6" i="1"/>
  <c r="P6" i="1"/>
  <c r="O3" i="1"/>
  <c r="P3" i="1"/>
  <c r="O2" i="1"/>
  <c r="P2" i="1"/>
  <c r="N3" i="1"/>
  <c r="N4" i="1"/>
  <c r="N5" i="1"/>
  <c r="N6" i="1"/>
  <c r="N16" i="1"/>
  <c r="N7" i="1"/>
  <c r="N8" i="1"/>
  <c r="N9" i="1"/>
  <c r="N10" i="1"/>
  <c r="N11" i="1"/>
  <c r="N12" i="1"/>
  <c r="N13" i="1"/>
  <c r="N15" i="1"/>
  <c r="N17" i="1"/>
  <c r="N18" i="1"/>
  <c r="N19" i="1"/>
  <c r="N14" i="1"/>
  <c r="N20" i="1"/>
  <c r="N21" i="1"/>
  <c r="N22" i="1"/>
  <c r="N23" i="1"/>
  <c r="N24" i="1"/>
  <c r="N25" i="1"/>
  <c r="N26" i="1"/>
  <c r="N27" i="1"/>
  <c r="N28" i="1"/>
  <c r="N2" i="1"/>
</calcChain>
</file>

<file path=xl/sharedStrings.xml><?xml version="1.0" encoding="utf-8"?>
<sst xmlns="http://schemas.openxmlformats.org/spreadsheetml/2006/main" count="4396" uniqueCount="966">
  <si>
    <t>1. Quel est le nom de votre organisation?</t>
  </si>
  <si>
    <t>2. Combien y a t'il d'employés temps plein dans votre organisation?</t>
  </si>
  <si>
    <t>3. Y a t'il des résidents en médecine dans votre organisation ?</t>
  </si>
  <si>
    <t>7. S'il existait plusieurs bibliothèques avant 2015, les services de celles-ci ont-elles été fusionnés dans la nouvelle organisation ?</t>
  </si>
  <si>
    <t>8. Y a t'il des plans pour fusionner les services des différentes bibliothèques dans une perspective de 2 ans ?</t>
  </si>
  <si>
    <t>9. Tous les membres de l’équipe sont-ils localisés au même site ?</t>
  </si>
  <si>
    <t>10. Combien y a t il de site de Bibliothèque ?</t>
  </si>
  <si>
    <t>11. Tous les sites de l’organisation peuvent-ils utiliser les services et/ou les outils de la Bibliothèque ?</t>
  </si>
  <si>
    <t>12. Tous les employés de l’organisation peuvent-ils utiliser les services de la Bibliothèque ?</t>
  </si>
  <si>
    <t>13. Pour quelle(s) raison(s) tous les employés de l’organisation ne peuvent-ils pas utiliser les services de la Bibliothèque?</t>
  </si>
  <si>
    <t>14. Comment sont réparties les tâches parmi les membres de l'équipe ?</t>
  </si>
  <si>
    <t>15. Consignez-vous des statistiques (excluant celles requises par le MSSS) ?</t>
  </si>
  <si>
    <t xml:space="preserve">17. Seriez-vous prêts à les partager avec nous ? </t>
  </si>
  <si>
    <t>18. Quel(s) outil(s) utilisez-vous pour consigner les statistiques ?</t>
  </si>
  <si>
    <t>19. Une section vous est-elle dédiée dans le rapport annuel de votre organisation ?</t>
  </si>
  <si>
    <t>20. Dans le cas ou plusieurs équipes de centres de documentation ont été fusionnées lors de l’entrée en vigueur de la loi 10, les budgets ont-ils été fusionnés ?</t>
  </si>
  <si>
    <t>21. Qui administre le budget de roulement de la Bibliothèque ?</t>
  </si>
  <si>
    <t>22. Si vous n'administrez pas le budget global de la bibliothèque, avez-vous une idée du budget disponible pour l’achat des ressources documentaires ?</t>
  </si>
  <si>
    <t>23. Savez-vous les critères utilisés pour l'attribution du montant du budget ?</t>
  </si>
  <si>
    <t>24. Faites-vous partie d’un consortium d’achat de ressources documentaires ?</t>
  </si>
  <si>
    <t>25. De quel consortium d’achat de ressources documentaires faites vous partie?</t>
  </si>
  <si>
    <t>26. Si votre organisation est affiliée à une université, qui a accès aux ressources de cette université ?</t>
  </si>
  <si>
    <t>27. Si votre organisation est affiliée à une université, y a t'il des critères pour avoir accès à ses ressources?</t>
  </si>
  <si>
    <t>28. Quels sont les critères pour avoir accès aux ressources de l'université à laquelle votre organisation est affiliée?</t>
  </si>
  <si>
    <t>29. Êtes-vous abonné à d'autres ressources documentaires ?</t>
  </si>
  <si>
    <t>30. Avez-vous retenu les services d'un fournisseur pour les abonnements aux périodiques ?</t>
  </si>
  <si>
    <t>31. Utilisez-vous un SIGB?</t>
  </si>
  <si>
    <t>32. Quel(s) SIGB utilisez-vous ?</t>
  </si>
  <si>
    <t>34. Quel système d'indexation utilisez-vous ?</t>
  </si>
  <si>
    <t>35. Avez-vous des critères d’acquisition écrits, une politique à cet effet, ou une politique de développement de collection ?</t>
  </si>
  <si>
    <t>36. Procédez-vous aux acquisitions des utilisateurs (sur leur budget) ?</t>
  </si>
  <si>
    <t>37. Les documents sont-ils tous inscrit dans le catalogue ?</t>
  </si>
  <si>
    <t>38. Quels documents ne sont pas inscrits dans le catalogue?</t>
  </si>
  <si>
    <t>39. Offrez-vous un service de prêt entre bibliothèque à vos utilisateurs ?</t>
  </si>
  <si>
    <t>40. Quels utilisateurs peuvent en faire la demande ?</t>
  </si>
  <si>
    <t>41. Comment les utilisateurs peuvent-ils faire la demande ?</t>
  </si>
  <si>
    <t>42. Quels outils utilisez-vous pour trouver les articles ?  [Docline]</t>
  </si>
  <si>
    <t>42. Quels outils utilisez-vous pour trouver les articles ?  [OCLC/Voilà]</t>
  </si>
  <si>
    <t>42. Quels outils utilisez-vous pour trouver les articles ?  [Google scholar]</t>
  </si>
  <si>
    <t>42. Quels outils utilisez-vous pour trouver les articles ?  [Colombo/Racer]</t>
  </si>
  <si>
    <t>42. Quels outils utilisez-vous pour trouver les articles ?  [Catalogue des bibliothèques du Québec (VDX)]</t>
  </si>
  <si>
    <t>42. Quels outils utilisez-vous pour trouver les articles ?  [Catalogue Santécom]</t>
  </si>
  <si>
    <t>43. Qui défraie le coût des articles ?</t>
  </si>
  <si>
    <t>44. Comment envoyez-vous le plein texte ?</t>
  </si>
  <si>
    <t>45. Comment suivez-vous le cheminement d'une demande ?</t>
  </si>
  <si>
    <t>46. Si vous utilisez un logiciel, pouvez-nous nous indiquer lequel ?</t>
  </si>
  <si>
    <t>47. Avez-vous des ententes particulières avec d’autre(s) établissement(s) ou association(s) concernant la tarification du PEB ?</t>
  </si>
  <si>
    <t>48. Avec quel(s) établissement(s) ou association(s) avez-vous des ententes particulières concernant la tarification du PEB ?</t>
  </si>
  <si>
    <t>49. Si vous avez un guichet unique de demande de PEB et que vous desservez plusieurs sites géographiques, comment répartissez-vous le traitement des demandes ?</t>
  </si>
  <si>
    <t>50. Offrez-vous de la formation aux utilisateurs ?</t>
  </si>
  <si>
    <t>51. Offrez-vous de la formation à distance aux utilisateurs ?</t>
  </si>
  <si>
    <t>52. Avez-vous élaboré des capsules de formation ?</t>
  </si>
  <si>
    <t>53. Quel logiciel recommandez-vous pour élaborer des capsules de formation?</t>
  </si>
  <si>
    <t>54. Qui donne les cours ?</t>
  </si>
  <si>
    <t>55. Qui sont les utilisateurs qui s’inscrivent aux formations ?</t>
  </si>
  <si>
    <t>56. Comment programmez-vous la formation pour vos usagers ?</t>
  </si>
  <si>
    <t>57. Offrez-vous un service ou un support sur le droit d'auteur (en excluant le dépôt légal, attribution des ISBN et ISSN) à vos utilisateurs ?</t>
  </si>
  <si>
    <t>58. Si vous offrez des services ou du support en lien avec la réglementation sur le droit d'auteur, pouvez-vous nous préciser lesquels?</t>
  </si>
  <si>
    <t>59. Y a-t-il une avocate ou un department légal au sein de votre institution ?</t>
  </si>
  <si>
    <t>60. Pouvez-vous référer à l'avocate ou au department légal de votre institution pour des questions de droit d'auteur?</t>
  </si>
  <si>
    <t>61. Votre organisation a t’elle une politique de droit d’auteur ?</t>
  </si>
  <si>
    <t>62. Avez-vous une licence avec Copiebec ?</t>
  </si>
  <si>
    <t>63. Offrez-vous de la formation sur le droit d'auteur?</t>
  </si>
  <si>
    <t xml:space="preserve">64. Parmi les services suivants, lesquels offrez vous ? </t>
  </si>
  <si>
    <t>65. Votre Bibliothèque a t'elle un site web?</t>
  </si>
  <si>
    <t>66. Où est hébergé le site web de la bibliothèque?</t>
  </si>
  <si>
    <t>67. Y a-t-il un intranet dans votre établissement ?</t>
  </si>
  <si>
    <t>68. La Bibliothèque a t'elle une zone dédiée dans l'intranet ?</t>
  </si>
  <si>
    <t>69. Quel(s) moyen(s) utilisez-vous pour faire la promotion de vos service et de vos ressources ?</t>
  </si>
  <si>
    <t>70. Avez-vous des commentaires ou des précisions à partager avec nous?</t>
  </si>
  <si>
    <t>CISSS de Lanaudière</t>
  </si>
  <si>
    <t>12000 et plus</t>
  </si>
  <si>
    <t>OUI</t>
  </si>
  <si>
    <t>Direction de l'enseignement et de la recherche</t>
  </si>
  <si>
    <t>NON</t>
  </si>
  <si>
    <t>Les membres de l'équipe peuvent être amenés à effectuer n'importe quelle tâche, selon leur formation (ex: toutes les techniciennes cataloguent, toutes les bibliothécaires effectuent des recherches de littérature peu importe le niveau d'exhaustivité)</t>
  </si>
  <si>
    <t>Tableau Excel</t>
  </si>
  <si>
    <t>Bibliothécaire</t>
  </si>
  <si>
    <t>Je ne sais pas</t>
  </si>
  <si>
    <t>RUISSS de l'Université de Montréal</t>
  </si>
  <si>
    <t>Employé de l’organisation ayant un statut auprès de l’université affiliée (Ex.: Médecin titularisé, employé avec un statut d’enseignant)</t>
  </si>
  <si>
    <t>Professeurs et étudiants uniquement</t>
  </si>
  <si>
    <t>Oui</t>
  </si>
  <si>
    <t>Kentika</t>
  </si>
  <si>
    <t>Répertoire de vedettes-matière de l'Université Laval</t>
  </si>
  <si>
    <t>Tous</t>
  </si>
  <si>
    <t>Courriel à un guichet unique, Courriel à un membre du personnel de la bibliothèque, En personne</t>
  </si>
  <si>
    <t>Très souvent</t>
  </si>
  <si>
    <t>Peu</t>
  </si>
  <si>
    <t>La Bibliothèque</t>
  </si>
  <si>
    <t>Format électronique par courriel</t>
  </si>
  <si>
    <t>Formulaire papier</t>
  </si>
  <si>
    <t>Aucun</t>
  </si>
  <si>
    <t>Plusieurs, surtout ceux dont on recoit les étudiants et stagiaires</t>
  </si>
  <si>
    <t>Chercheurs, Gestionnaires, Infirmières (cliniciennes, IPS, etc.), Professionnels de la santé (psychologue, travailleur social, etc.), Stagiaires/ résidents</t>
  </si>
  <si>
    <t>Selon la demande</t>
  </si>
  <si>
    <t>Demande interne pour des documents produits à l'externe (ex: utilisation d'image pour la publication d'un article ou d'un rapport), Promotion de l'utilization, ou formations sur l'utilization, de licences Creative Commons, Utilisation de licences Creative Commons pour la production d'oeuvre de votre organisation</t>
  </si>
  <si>
    <t>Soutien à la recherche documentaire, Revue systématique, Veille Informationelle, Dépôt légal (attribution des ISBN, ISSN)</t>
  </si>
  <si>
    <t>EXTERNE (vous avez un site web qui est propre à la bibliothèque)</t>
  </si>
  <si>
    <t>Articles promotionnels (signet, carte d'affaire, etc.), Articles dans le bulletin interne, Rencontre avec les directions et services, Site web, Courriel marketing</t>
  </si>
  <si>
    <t>CIUSSS de la Capitale Nationale</t>
  </si>
  <si>
    <t>Chef de service</t>
  </si>
  <si>
    <t>Quelques tâches sont effectuées par toutes mais il y a des spécialités (ex: le catalogage est effectué par 1-2 techniciennes seulement, 1 bibliothécaire est dédié aux revues systématiques)</t>
  </si>
  <si>
    <t>Régulièrement</t>
  </si>
  <si>
    <t>Format papier par le courrier interne, Format électronique par courriel</t>
  </si>
  <si>
    <t>Logiciel (Ex: base Access)</t>
  </si>
  <si>
    <t>Soutien à la recherche documentaire, Revue systématique, Diffusion de tables matières, Dépôt légal (attribution des ISBN, ISSN)</t>
  </si>
  <si>
    <t>INTERNE (vous avez une section dans le site web de votre institution)</t>
  </si>
  <si>
    <t>Direction de l'enseignement universitaire, de la recherche et de l'innovation</t>
  </si>
  <si>
    <t>Excel, Koha</t>
  </si>
  <si>
    <t>Technicienne en documentation, Bibliothécaire, Chef de service</t>
  </si>
  <si>
    <t>Ne s'applique pas</t>
  </si>
  <si>
    <t>Résidents, mission universitaire, patients, lits</t>
  </si>
  <si>
    <t>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t>
  </si>
  <si>
    <t>Membre de la communauté universitaire, ententes avant la Loi 10, membre de l'ASDESE, centre affilié universitaire</t>
  </si>
  <si>
    <t>Koha</t>
  </si>
  <si>
    <t>Répertoire de vedettes-matière de l'Université Laval, OPHQ (réindexation en RVM)</t>
  </si>
  <si>
    <t>Achats imputés aux départements faits par une bibliothèque sur six (les cinq autres bibliothèques cataloguent les documents dans Koha)</t>
  </si>
  <si>
    <t>la bibliothèque à moins qu'une entente ne soit conclue pour un projet</t>
  </si>
  <si>
    <t>Format papier par le courrier interne, Format électronique via un outil qui respecte la loi sur le droit d'auteur ou presque (Ex: Jirafeau, Article exchange)</t>
  </si>
  <si>
    <t>Tableau Excel, systèmes comme Docline et WorldShare</t>
  </si>
  <si>
    <t>ABSAUM, ASDESE, universités</t>
  </si>
  <si>
    <t>Chacune gère ses PEB, mais peut prendre la relève d'une autre car nous avons sept adresses génériques Outlook (une générale et six spécifiques, une pour chaque biblio) auxquelles tout le monde a accès en mode lecture-écriture. Nomination de substituts pendant les vacances. Partage des codes d'accès Docline et cie.</t>
  </si>
  <si>
    <t>Technicienne en documentation, Bibliothécaire</t>
  </si>
  <si>
    <t>Chercheurs, Gestionnaires, Infirmières (cliniciennes, IPS, etc.), Médecins, Professionnels de la santé (psychologue, travailleur social, etc.), Stagiaires/ résidents</t>
  </si>
  <si>
    <t>Selon la demande, Calendrier de formation programmée à l'avance</t>
  </si>
  <si>
    <t>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t>
  </si>
  <si>
    <t>Soutien à la recherche documentaire, Revue systématique, Veille Informationelle, Diffusion de tables matières, Dépôt légal (attribution des ISBN, ISSN), Centre d’information aux patients</t>
  </si>
  <si>
    <t>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t>
  </si>
  <si>
    <t>CIUSSS Mauricie-Centre-du-Québec (et non CISSS).</t>
  </si>
  <si>
    <t>Entre 7000 et 9000</t>
  </si>
  <si>
    <t>Responsable du centre de documentation</t>
  </si>
  <si>
    <t>Direction des services multidisciplinaires</t>
  </si>
  <si>
    <t>Je suis seule, je fais tout</t>
  </si>
  <si>
    <t>Je remplis une feuille tous les jours que je compile à chaque fin de période. Je dois envoyer cette compilation à un responsable des statistiques.</t>
  </si>
  <si>
    <t>Technicienne en documentation</t>
  </si>
  <si>
    <t>En fonction des dépenses d'abonnements récurrentes (abonnements, licences) et une moyenne des achats de livres par année.</t>
  </si>
  <si>
    <t>Être chargé d'enseignement ou responsable du centre de documentation!</t>
  </si>
  <si>
    <t>Demande via un formulaire ou système de demande sur le site web de la bibliothèque, À l'aide de leur dossier d'usager du SIGB.  Un formulaire multifonctions sera bientôt en place aussi.</t>
  </si>
  <si>
    <t>Pas du tout</t>
  </si>
  <si>
    <t>S'il y a des frais (ce que nous réussissons à éviter la plupart du temps), une demande d'achat doit être faite et signé par le supérieur du requérant.  Le montant passe alors sur le budget de documentation de la direction du requérant (administré par la responsable du centre de documentation)</t>
  </si>
  <si>
    <t>Format papier par le courrier interne, Télécopieur aussi</t>
  </si>
  <si>
    <t>La demande est traitée assez rapidement (dans la journée) alors pas vraiment de suivi à faire sauf les statistiques.</t>
  </si>
  <si>
    <t>Nous avons une entente Biblio+ (UQAR, Institut maritime du Québec, Bibliothèque municipale, Commission scolaire des Phares).  Les services sont sans frais et disponibles pour nos employés vs les étudiants de ces établissements.</t>
  </si>
  <si>
    <t>N/A</t>
  </si>
  <si>
    <t>Se sont plutôt des formations à la demande et non des groupes.</t>
  </si>
  <si>
    <t>Non</t>
  </si>
  <si>
    <t>Soutien à la recherche documentaire, Veille Informationelle, Diffusion de tables matières, Dépôt légal (attribution des ISBN, ISSN), Prêt de boîtes de pratique de techniques pour les résidents et externes.  Prêt du matériel audiovisuel.  Recherches bibliographiques.</t>
  </si>
  <si>
    <t>Articles promotionnels (signet, carte d'affaire, etc.), Articles dans le bulletin interne, Présence lors de conférence, congrès ou journée spéciale, Publications régulières dans le carrousel de l'Intranet.</t>
  </si>
  <si>
    <t>Le budget du centre de documentation est composée d'une grosse enveloppe, divisée par la suite entre les directions selon divers critères (mais le montant reste au numéro de service du centre de documentation, le tout géré par chiffrier Excel).  Trois fois par année, le solde du budget de documentation, de chaque direction, est envoyé à chaque directeur.</t>
  </si>
  <si>
    <t>Institut Philippe Pinel</t>
  </si>
  <si>
    <t>Moins de 5000</t>
  </si>
  <si>
    <t>Agente d'information, MSI</t>
  </si>
  <si>
    <t>Direction de la recherche et de l’enseignement universitaire</t>
  </si>
  <si>
    <t>Ne s'applique pas ( il existait qu'une seule bibliothèque avant 2015, ou les services était déjà fusionnées)</t>
  </si>
  <si>
    <t>Koha, Docline, Access</t>
  </si>
  <si>
    <t>Adjointe à la direction, Directrice</t>
  </si>
  <si>
    <t>Il faut avoir un statut à l'université affiliée pour accéder à ces ressources</t>
  </si>
  <si>
    <t>Périodiques, audiovisuel</t>
  </si>
  <si>
    <t>Courriel à un membre du personnel de la bibliothèque, Via notre catalogue en se connectant dans leur dossier</t>
  </si>
  <si>
    <t>Logiciel (Ex: base Access), Docline</t>
  </si>
  <si>
    <t>Koha (santécom)</t>
  </si>
  <si>
    <t>Réseau santécom, ABSAUM, établissements partenaires comme Douglas, IUSMM</t>
  </si>
  <si>
    <t>Médecins</t>
  </si>
  <si>
    <t>Soutien à la recherche documentaire, Revue systématique, Veille Informationelle</t>
  </si>
  <si>
    <t>INTERNE (vous avez une section dans le site web de votre institution), EXTERNE (vous avez un site web qui est propre à la bibliothèque)</t>
  </si>
  <si>
    <t>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t>
  </si>
  <si>
    <t>CIUSSS du Nord-de-l'Ïle de Montréal</t>
  </si>
  <si>
    <t>Direction de l'enseignement</t>
  </si>
  <si>
    <t>Quelques tâches sont effectuées par toutes mais il y a des spécialités (ex: le catalogage est effectué par 1-2 techniciennes seulement, 1 bibliothécaire est dédié aux revues systématiques), Les membres de l'équipe peuvent être amenés à effectuer n'importe quelle tâche, selon leur formation (ex: toutes les techniciennes cataloguent, toutes les bibliothécaires effectuent des recherches de littérature peu importe le niveau d'exhaustivité)</t>
  </si>
  <si>
    <t>Excel</t>
  </si>
  <si>
    <t>Bibliothécaire, Chef de service</t>
  </si>
  <si>
    <t>Utiliser un ordinateur connecté au réseau informatique du CIUSSS</t>
  </si>
  <si>
    <t>National Library of Medicine</t>
  </si>
  <si>
    <t>Courriel à un guichet unique, Courriel à un membre du personnel de la bibliothèque, En personne, téléphone</t>
  </si>
  <si>
    <t>ABSAUM, MAHLA, bibliothèque d'écoles de médecine québécoises</t>
  </si>
  <si>
    <t>Soutien à la recherche documentaire, Revue systématique, Veille Informationelle, Dépôt légal (attribution des ISBN, ISSN), Centre d’information aux patients</t>
  </si>
  <si>
    <t>CHU Sainte-Justine</t>
  </si>
  <si>
    <t>Entre 5000 et 7000</t>
  </si>
  <si>
    <t>On parle de nous dans la section Enseignement, mais si peu</t>
  </si>
  <si>
    <t>Bibliothécaire, Chef d'équipe</t>
  </si>
  <si>
    <t>au petit bonheur la chance</t>
  </si>
  <si>
    <t>être payé (enseignants) ou payer pour assister aux cours (étudiants)</t>
  </si>
  <si>
    <t>DVD, documents des départements</t>
  </si>
  <si>
    <t>Employés de l'hôpital Sainte-Justine, Marie-Enfants et Centre d'information Leucan</t>
  </si>
  <si>
    <t>Courriel à un membre du personnel de la bibliothèque, Demande via un formulaire ou système de demande sur le site web de la bibliothèque, En personne</t>
  </si>
  <si>
    <t>Le demandeur ou son programme</t>
  </si>
  <si>
    <t>Demande de lecture Outlook et impressions en PDF mis sur notre espace informatique</t>
  </si>
  <si>
    <t>ABSAUM, FREESHARE et Pediatrics (PED) dans Docline</t>
  </si>
  <si>
    <t>Chercheurs, Gestionnaires, Infirmières (cliniciennes, IPS, etc.), Médecins, Professionnels de la santé (psychologue, travailleur social, etc.), Stagiaires/ résidents, agents administratifs</t>
  </si>
  <si>
    <t>Calendrier de formation programmée à l'avance</t>
  </si>
  <si>
    <t>Soutien à la recherche documentaire, Revue systématique, Veille Informationelle, Centre d’information aux patients</t>
  </si>
  <si>
    <t>Articles promotionnels (signet, carte d'affaire, etc.), Affichage au sein de votre établissement, Rencontre avec les directions et services, Site web, Capsule vidéo lors des journées d'accueil des résidents</t>
  </si>
  <si>
    <t>Excellente initiative, merci !</t>
  </si>
  <si>
    <t>INESSS</t>
  </si>
  <si>
    <t>VP-Science et gouvernance clinique</t>
  </si>
  <si>
    <t>Adjointe à la VP-SGC avec la collaboration de la professionnelle scientifique-méthodologie (moi)</t>
  </si>
  <si>
    <t>Tous les professionnels scientifiques</t>
  </si>
  <si>
    <t>Courriel à un guichet unique, Courriel à un membre du personnel de la bibliothèque</t>
  </si>
  <si>
    <t>Chercheurs</t>
  </si>
  <si>
    <t>Soutien à la recherche documentaire</t>
  </si>
  <si>
    <t>Rencontre avec les directions et services</t>
  </si>
  <si>
    <t>INSPQ</t>
  </si>
  <si>
    <t>Direction de la valorisation scientifique, communications et performance organisationnelle</t>
  </si>
  <si>
    <t>Avoir un statut auprès de l’université affiliée</t>
  </si>
  <si>
    <t>Courriel à un guichet unique, Demande via un formulaire ou système de demande sur le site web de la bibliothèque</t>
  </si>
  <si>
    <t>Budget centralisé auquel chaque direction participe</t>
  </si>
  <si>
    <t>Université Laval</t>
  </si>
  <si>
    <t>Chercheurs, Médecins, Stagiaires/ résidents</t>
  </si>
  <si>
    <t>Soutien à la recherche documentaire, Revue systématique, Veille Informationelle, Diffusion de tables matières, Gestion du réseau Santécom et service de dédoublonnage des notices bibliographiques</t>
  </si>
  <si>
    <t>Affichage au sein de votre établissement, Présence lors de conférence, congrès ou journée spéciale, Rencontre avec les directions et services, Nouvelles dans l'intranet</t>
  </si>
  <si>
    <t xml:space="preserve">Merci pour votre travail! :) </t>
  </si>
  <si>
    <t>CISSS de Laval</t>
  </si>
  <si>
    <t>Direction de l'enseignement universitaire et de la recherche</t>
  </si>
  <si>
    <t>ACCESS, Fichier Excel</t>
  </si>
  <si>
    <t>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Deux bibliothécaires et un technicien en documentation</t>
  </si>
  <si>
    <t>Employés, Médecin, Résidents, Bénévoles, stagiaires</t>
  </si>
  <si>
    <t>Courriel à un guichet unique, Courriel à un membre du personnel de la bibliothèque, En personne, Fax et téléphone</t>
  </si>
  <si>
    <t>Formulaire papier, Logiciel (Ex: base Access)</t>
  </si>
  <si>
    <t>ACCESS</t>
  </si>
  <si>
    <t>ABSAUM, McGill, UdeM, Freeshare Docline, Établissements réseau Santé</t>
  </si>
  <si>
    <t>N/A PEB centralisé</t>
  </si>
  <si>
    <t>Demande interne pour des documents produits à l'externe (ex: utilisation d'image pour la publication d'un article ou d'un rapport)</t>
  </si>
  <si>
    <t>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Réseaux sociaux, Cyberlettre, blogue, Téléviseurs</t>
  </si>
  <si>
    <t xml:space="preserve">Une des bibliothèques possède une salle d'enseignement qui peut-être utilisée pour la formation ou les réunions. Elle est dédiée à la Direction.
Quoiqu'il il y a une fusion des bibliothèques, plusieurs événements (déménagements, retraites, arrivées/départs), viennent bousculer la stabilité de l'offre de service.
</t>
  </si>
  <si>
    <t>CIUSSS du Centre-Sud-de l'Ïle de Montréal</t>
  </si>
  <si>
    <t>Courriel à un guichet unique, Courriel à un membre du personnel de la bibliothèque, Demande via un formulaire ou système de demande sur le site web de la bibliothèque, En personne</t>
  </si>
  <si>
    <t>Demande interne pour des documents produits à l'externe (ex: utilisation d'image pour la publication d'un article ou d'un rapport), Demande externe pour du matériel développé à l’interne (ex: utilisation, traduction ou adaptation d’un formulaire développé par votre organisation)</t>
  </si>
  <si>
    <t>CIUSSS de l'Estrie</t>
  </si>
  <si>
    <t>Direction de la coordination de la mission universitaire (DCMU)</t>
  </si>
  <si>
    <t>Il y a des spécialités, mais certaines tâches sont effectuées par plus d’une personne (ex : le catalogage est effectué par 3 des 6 employés, recherches documentaires sont effectuées par 5 des 6 employés, etc.)</t>
  </si>
  <si>
    <t>Adjointe au directeur</t>
  </si>
  <si>
    <t xml:space="preserve">Il faut être l’employé de l’organisation ayant un statut auprès de l’université affiliée </t>
  </si>
  <si>
    <t xml:space="preserve">Symphony de SirsiDynix  </t>
  </si>
  <si>
    <t xml:space="preserve">Tous les membres de la communauté du CIUSSS de l’Estrie – CHUS  </t>
  </si>
  <si>
    <t>Format papier par le courrier interne</t>
  </si>
  <si>
    <t>Formulaire papier, On écrit des notes  sur une copie de la demande reçue ou sur une copie de la demande de PEB envoyé à une bibliothèque prêteuse  (Ex. une copie imprimée de la demande DOCLINE)</t>
  </si>
  <si>
    <t>Les membres du BiblioPôle  Sherbrooke : Université de Sherbrooke, Cégep de Sherbrooke, Université Bishop's, Séminaire de Sherbrooke, Bibliothèques de la Ville de Sherbrooke.  
ASDESE (Association des services de documentation en santé de l'Estrie)</t>
  </si>
  <si>
    <t>Soutien à la recherche documentaire, Revue systématique, Veille Informationelle, Diffusion de tables matières, Dépôt légal (attribution des ISBN, ISSN), Soutien à l'utilisation d'un logiciel de gestion de références bibliographiques</t>
  </si>
  <si>
    <t>Articles dans le bulletin interne</t>
  </si>
  <si>
    <t xml:space="preserve">Question numéro 1 
 Le nom de n0tre établissement qui figure dans le menu déroulant n’est pas correct. Le nom de notre établissement est le suivant : 
Centre intégré universitaire de santé et de services sociaux de l'Estrie - Centre hospitalier universitaire de Sherbrooke (CIUSSS de l’Estrie-CHUS)
Question numéro 11
Théoriquement oui.  Mais dû à des contraintes informatiques, la réponse est non.
Question numéro 20
Théoriquement oui, mais dans les faits, pour l'instant les budgets sont en partie cloisonnés.
Question NO 24 
Pour le moment, nous ne faisons partie d’aucun consortium d’achat de ressources documentaires. Par contre, notre établissement étudie de très près la possibilité d’adhérer au consortium du RUIS de l’UdeM.     
</t>
  </si>
  <si>
    <t>CIUSSS de l'Ouest-de-l'Ïle de Montréal</t>
  </si>
  <si>
    <t>Direction Services Professionnels</t>
  </si>
  <si>
    <t>McGill</t>
  </si>
  <si>
    <t>Tout le personnel</t>
  </si>
  <si>
    <t>Format électronique par courriel, Format électronique via un outil qui respecte la loi sur le droit d'auteur ou presque (Ex: Jirafeau, Article exchange)</t>
  </si>
  <si>
    <t>CISSS de la Montérégie Centre</t>
  </si>
  <si>
    <t>Adjointe à la direction</t>
  </si>
  <si>
    <t>Être un professionnel avec un statut de professeurs de l'université affilié et tous le personnel des bibliothèques</t>
  </si>
  <si>
    <t>Courriel à un membre du personnel de la bibliothèque, En personne, L'utilisateur peut faire une demande lui-même via son compte dans Santécom</t>
  </si>
  <si>
    <t>Université Sherbrooke et les bibliothèques affiliés à cette université</t>
  </si>
  <si>
    <t>Soutien à la recherche documentaire, Veille Informationelle, Diffusion de tables matières</t>
  </si>
  <si>
    <t>Site web</t>
  </si>
  <si>
    <t>Direction de l'enseignement et des affaires universitaires (DEAU)</t>
  </si>
  <si>
    <t>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t>
  </si>
  <si>
    <t>Nous ne savons pas exactement, mais en gros :
Employés de l’organisation ayant un statut auprès de l’université affiliée, chercheurs payés par l'Université Laval, superviseurs de stage.</t>
  </si>
  <si>
    <t>Répertoire de vedettes-matière de l'Université Laval, Maison</t>
  </si>
  <si>
    <t>Université Laval, Réseau santécom, Biblio-Santé</t>
  </si>
  <si>
    <t>Chercheurs, Étudiants des centres de recherche</t>
  </si>
  <si>
    <t>Articles promotionnels (signet, carte d'affaire, etc.), Articles dans le bulletin interne, Présence lors de conférence, congrès ou journée spéciale, Rencontre avec les directions et services, Site web</t>
  </si>
  <si>
    <t>Centre hospitalier universitaire de santé McGill</t>
  </si>
  <si>
    <t>Chef d'équipe, Directrice adjointe de la direction</t>
  </si>
  <si>
    <t>un role d'enseignement liee a l'universite ou etre employee de la bibliotheque</t>
  </si>
  <si>
    <t>Inmagic Genie (by AndOrNot)</t>
  </si>
  <si>
    <t>MeSH</t>
  </si>
  <si>
    <t xml:space="preserve">documents acquis par les departements </t>
  </si>
  <si>
    <t>La bibliotheque la plupart du temps, mais les demandes tres nombreuses ou couteuses peuvent etre couvertes par le demandeur</t>
  </si>
  <si>
    <t xml:space="preserve">Formulaire papier, Tableau Excel, Logiciel (Ex: base Access), un de nos sites ne possede pas le logiciel </t>
  </si>
  <si>
    <t>DB Textworks (eventuellement Access)</t>
  </si>
  <si>
    <t xml:space="preserve">MMAHLA, ABSAUM, FREESHARE, </t>
  </si>
  <si>
    <t>n/a</t>
  </si>
  <si>
    <t xml:space="preserve">Chercheurs, Infirmières (cliniciennes, IPS, etc.), Médecins, Professionnels de la santé (psychologue, travailleur social, etc.), Stagiaires/ résidents, etudiants </t>
  </si>
  <si>
    <t>Soutien à la recherche documentaire, Revue systématique, Diffusion de tables matières, Centre d’information aux patients</t>
  </si>
  <si>
    <t>CISSS de Chaudière Appalache</t>
  </si>
  <si>
    <t>Entre 9000 et 11000</t>
  </si>
  <si>
    <t>La personne qui utilise les ressources doit détenir un Identifiant et un mot de passe autorisé par l'Université Laval. Pour cela, la personne doit être en lien avec l'enseignement ou la recherche et doit remplir un formulaire qui sera autorisé par la suite par l'Université Laval.</t>
  </si>
  <si>
    <t>Biblionet</t>
  </si>
  <si>
    <t>Courriel à un guichet unique, Courriel à un membre du personnel de la bibliothèque, En personne, Téléphone</t>
  </si>
  <si>
    <t>Groupe Biblio-Santé, Groupe FREESHARE (Docline)</t>
  </si>
  <si>
    <t>C'est le service des communications qui s'est occupé de ce volet</t>
  </si>
  <si>
    <t>Soutien à la recherche documentaire, Revue systématique, Veille Informationelle, Diffusion de tables matières, Centre d’information aux patients</t>
  </si>
  <si>
    <t>Allocution lors de la journée d'accueil des résidents, des nouveaux employés, ou des stagiaires, Articles promotionnels (signet, carte d'affaire, etc.), Articles dans le bulletin interne, Présence lors de conférence, congrès ou journée spéciale, Rencontre avec les directions et services, Site web</t>
  </si>
  <si>
    <t>Question #25, mention que nous sommes engagés à participer au Consortium, mais pas encore autorisé à utiliser leurs services.
Question #40, Création d'une bibliothèque priorité aux patients et leurs proches au Centre régional intégré de cancérologie. Il se peut qu'on offre ce service aux usagers. L'offre de service est à bâtir.
Nous aurons une bibliothécaire qui arrivera la semaine prochaine, soit le 26 août  2019. Auparavant, c'était une technicienne en documentation qui s'occupait de la bibliothèque en tant que chef d'équipe. Donc, la mention qu'on offre des revues systématiques n'est pas encore valide, mais elle le sera sous peu.</t>
  </si>
  <si>
    <t>CISSS de la Montérégie Est</t>
  </si>
  <si>
    <t>Directrice adjointe de la direction</t>
  </si>
  <si>
    <t>Selon les critères établies par l'Université de Sherbrooke</t>
  </si>
  <si>
    <t>Santécom, Kentika, Biblionet</t>
  </si>
  <si>
    <t>Courriel à un membre du personnel de la bibliothèque, En personne, Via PubMed.  Par téléphone.  (Aucune restriction pour effectuer une requête de PEB de la part de notre clientèle)</t>
  </si>
  <si>
    <t xml:space="preserve">Impression des requêtes.  </t>
  </si>
  <si>
    <t>ASDESE et  Docline Freeshare</t>
  </si>
  <si>
    <t>Soutien à la recherche documentaire, Veille Informationelle, Diffusion de tables matières, Prêts des documents.  Bulletin électronique des nouvelles acquisitions</t>
  </si>
  <si>
    <t>Allocution lors de la journée d'accueil des résidents, des nouveaux employés, ou des stagiaires, Rencontre avec les directions et services, Site web, Bulletin électronique des nouvelles acquisitions.  Visibilité sur la page intranet.  Courriels de bienvenue et des services offerts les nouveaux médecins et certains professionnels de la santé.  Icône "Bibliothèque virtuelle" sur tous les écrans des ordinateurs des employés.</t>
  </si>
  <si>
    <t>Certaines réponses s'appliquaient parfois à une ou deux des trois bibliothèques puisqu'il n'y avait pas l'option "Partiellement".</t>
  </si>
  <si>
    <t>Employé de l’organisation ayant un statut auprès de l’université affiliée (Ex.: Médecin titularisé, employé avec un statut d’enseignant), Étudiants, résidents de McGill et médecins enseignants</t>
  </si>
  <si>
    <t>Les 2 bibliothèques avec statut universitaire, St-Mary + Douglas. Sinon, étudiants &amp; résidents de McGill et médecins enseignants.</t>
  </si>
  <si>
    <t>KOHA à venir à l'automne 2019. Sinon Inmagic et Regard.</t>
  </si>
  <si>
    <t>Répertoire de vedettes-matière de l'Université Laval, Variable selon les 5 bibliothèques... RVM, LCSH, etc...</t>
  </si>
  <si>
    <t>Courriel à un membre du personnel de la bibliothèque, En personne, 2 adresses "biblio" existent au Douglas et à HSA, une adresse générique biblio pour les 5 sites est prévue à l'automne (non dédié spécifiquement au PEB)</t>
  </si>
  <si>
    <t>Cela dépend des sites ! Nos politiques ne sont pas harmonisées...</t>
  </si>
  <si>
    <t>Gestionnaires, Infirmières (cliniciennes, IPS, etc.), Professionnels de la santé (psychologue, travailleur social, etc.)</t>
  </si>
  <si>
    <t>Articles promotionnels (signet, carte d'affaire, etc.), Affichage au sein de votre établissement, Articles dans le bulletin interne, Rencontre avec les directions et services, Campagne promotionnelle prévue à l'automne 2019. Kiosques d'information, Infographie sur Intranet &amp; affiches, Nouvelles sur site intranet.</t>
  </si>
  <si>
    <t>CIUSSS de l'Est-de-l'Ïle de Montréal</t>
  </si>
  <si>
    <t>Direction de l'enseignement universitaire</t>
  </si>
  <si>
    <t>Access</t>
  </si>
  <si>
    <t>Oui mais seulemetn dans le rapport annuel de la direction de l'enseignement universitaire</t>
  </si>
  <si>
    <t>Les 3 sites ont 3 SIGB différents : Koha (IUSMM), Portfolio (HMR), Kentica (Santa Cabrini)</t>
  </si>
  <si>
    <t>Répertoire de vedettes-matière de l'Université Laval, Différents dans les 3 sites : en plus des vedettes-matières il y a de l'indexation maison et utilisation des MeSH</t>
  </si>
  <si>
    <t>Tous les employés, médecins, stagiaires, résidents, externes, chercheurs et employés dans 2 centres de recherche, du CIUSSS</t>
  </si>
  <si>
    <t>Courriel à un guichet unique, En personne</t>
  </si>
  <si>
    <t>ABSAUM, Freeshare dans Docline, Ententes de réciprocité faites à la pièce</t>
  </si>
  <si>
    <t>Infirmières (cliniciennes, IPS, etc.), Professionnels de la santé (psychologue, travailleur social, etc.), Stagiaires/ résidents, Étudiants du centre de recherche</t>
  </si>
  <si>
    <t>Soutien à la recherche documentaire, Revue systématique, Veille Informationelle, Dépôt légal (attribution des ISBN, ISSN), Centre d’information aux patients, routage de périodiques, révision de publications</t>
  </si>
  <si>
    <t>INTERNE (vous avez une section dans le site web de votre institution), Centre d'information aux patients (HMR) a un site web à l'externe</t>
  </si>
  <si>
    <t>Allocution lors de la journée d'accueil des résidents, des nouveaux employés, ou des stagiaires, Articles promotionnels (signet, carte d'affaire, etc.), Site web, Intranet</t>
  </si>
  <si>
    <t>Comme nous ne sommes pas fusionnés, il était un peu difficile de répondre à certaines questions. J'aurais pu répondre oui et non en même temps, dépendamment des sites. J'ai donc répondu oui si au moins un des sites répondait à la question.</t>
  </si>
  <si>
    <t>CIUSSS du Saguenay-Lac-St-Jean</t>
  </si>
  <si>
    <t>Chacune sa spécialité sans chevauchement</t>
  </si>
  <si>
    <t>être professeur ou recevoir des étudiants de l'université</t>
  </si>
  <si>
    <t>ASDESE, ABSAUM</t>
  </si>
  <si>
    <t>Informationniste</t>
  </si>
  <si>
    <t>Chercheurs, Infirmières (cliniciennes, IPS, etc.), Médecins, Professionnels de la santé (psychologue, travailleur social, etc.)</t>
  </si>
  <si>
    <t>Demande interne pour des documents produits à l'externe (ex: utilisation d'image pour la publication d'un article ou d'un rapport), Promotion de l'utilization, ou formations sur l'utilization, de licences Creative Commons</t>
  </si>
  <si>
    <t>Allocution lors de la journée d'accueil des résidents, des nouveaux employés, ou des stagiaires, Articles dans le bulletin interne, Présence lors de conférence, congrès ou journée spéciale, Rencontre avec les directions et services, Site web</t>
  </si>
  <si>
    <t>Institut de cardiologie de Montréal</t>
  </si>
  <si>
    <t>être membre de la communauté UdeM</t>
  </si>
  <si>
    <t>Format électronique par courriel, par courriel avec avertissement du droit d'auteur</t>
  </si>
  <si>
    <t>ABSAUM, FREESHARE ET qqs bibliothèques entente de réciprocité</t>
  </si>
  <si>
    <t>Infirmières (cliniciennes, IPS, etc.), Professionnels de la santé (psychologue, travailleur social, etc.), Stagiaires/ résidents</t>
  </si>
  <si>
    <t>Soutien à la recherche documentaire, Revue systématique, Diffusion de tables matières</t>
  </si>
  <si>
    <t>Articles promotionnels (signet, carte d'affaire, etc.), Présence lors de conférence, congrès ou journée spéciale, Site web, visite au centre de documentation lors des journées d'accueil</t>
  </si>
  <si>
    <t>CHUM</t>
  </si>
  <si>
    <t>Direction de l'enseignement et Académie CHUM</t>
  </si>
  <si>
    <t>maison</t>
  </si>
  <si>
    <t>Chef de service, chef de service qui est bibliothécaire</t>
  </si>
  <si>
    <t>historique sans égard d'augmentation des 5 à 7% annu des bd et outils numériques</t>
  </si>
  <si>
    <t>Répertoire de vedettes-matière de l'Université Laval, et MESH</t>
  </si>
  <si>
    <t>les plus vieux, (allez voir ce que j'ai écrit lors du test du sondage :) )</t>
  </si>
  <si>
    <t>les membres de la communauté CHUM</t>
  </si>
  <si>
    <t>Demande via un formulaire ou système de demande sur le site web de la bibliothèque</t>
  </si>
  <si>
    <t>Format électronique via un outil qui respecte la loi sur le droit d'auteur ou presque (Ex: Jirafeau, Article exchange)</t>
  </si>
  <si>
    <t>Voir ce que j'ai écrit lors du test du sondage</t>
  </si>
  <si>
    <t>idem</t>
  </si>
  <si>
    <t>FreeShare, voir le test</t>
  </si>
  <si>
    <t>Voir le test</t>
  </si>
  <si>
    <t>voir le test</t>
  </si>
  <si>
    <t>Soutien à la recherche documentaire, Revue systématique, Veille Informationelle, Diffusion de tables matières, Dépôt légal (attribution des ISBN, ISSN)</t>
  </si>
  <si>
    <t>Coordonnatrice du service accueil et informations cliniques</t>
  </si>
  <si>
    <t>services professionnels et de l'enseignement médical</t>
  </si>
  <si>
    <t>Technicienne en documentation, Bibliothécaire, Chef d'équipe</t>
  </si>
  <si>
    <t>employés, médecins dans le cadre de leurs fonctions</t>
  </si>
  <si>
    <t>Un logiciel ou système informatique sert de guichet unique (Ex. Octopus...), Courriel à un guichet unique</t>
  </si>
  <si>
    <t>Octopus</t>
  </si>
  <si>
    <t>Infirmières (cliniciennes, IPS, etc.), Professionnels de la santé (psychologue, travailleur social, etc.)</t>
  </si>
  <si>
    <t>Rencontre avec les directions et services, Nouvelles dans l'intranet</t>
  </si>
  <si>
    <t>CIUSSS du Centre-Ouest-de-l'Ïle de Montréal</t>
  </si>
  <si>
    <t>Direction des affaires académiques</t>
  </si>
  <si>
    <t>Chaque bibliothèque serts une clientèle spécifique, avec certaines clienteles non deservies.</t>
  </si>
  <si>
    <t>Papier + Excel</t>
  </si>
  <si>
    <t>Chef d'équipe, Adjointe à la direction</t>
  </si>
  <si>
    <t>Pour site principal HGJ: Budget alloué par MCgIll en fonction du nombre d'étudiants en rotation, pour 3 autres sites, Je ne sais pas</t>
  </si>
  <si>
    <t>Partiellement</t>
  </si>
  <si>
    <t>RUISSS de l'Université de Montréal + Certains achats sont faits en commun avec d'autres institutions affiliés à McGill</t>
  </si>
  <si>
    <t>Statut d'enseignant à McGill, ou des exceptions pour des personnes qui aident les personnes qui ont un statut à McGill (par example: bibliothécaires mais seulement pour aider les personnes affiliés à McGill)</t>
  </si>
  <si>
    <t>DBTextWorks + Livres de 2 sites sont dans le catalogue McGill + Kentika + 1 site sans SIGB</t>
  </si>
  <si>
    <t>McGill fait le catalogage et l'indexation pour les sites HGJ, je crois avec MeSH</t>
  </si>
  <si>
    <t>1 site n'a pas de catalogue + les livres acquis sur les budgets des utilisateurs ne sont pas inscrits</t>
  </si>
  <si>
    <t>utilisateurs de 3 sites oui + demandes pour des patients HGJ + utilisateurs de 1 site ne peuvent pas, employées non desservies ne peuvent pas</t>
  </si>
  <si>
    <t>Courriel à un membre du personnel de la bibliothèque, Demande via un formulaire ou système de demande sur le site web de la bibliothèque, En personne, Appel teléphonique</t>
  </si>
  <si>
    <t>Sites HGJ: le demandeur ou son programme, 1 autre site assume les coûts, 1 site non deservi</t>
  </si>
  <si>
    <t>McGill, bibliothèques affiliées à McGill, ABSAUM (non utilisé les dernières années), Freeshare, Tarifs réciproques</t>
  </si>
  <si>
    <t xml:space="preserve">Soutien à la recherche documentaire, Diffusion de tables matières, Centre d’information aux patients,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t>
  </si>
  <si>
    <t>Allocution lors de la journée d'accueil des résidents, des nouveaux employés, ou des stagiaires, Articles promotionnels (signet, carte d'affaire, etc.), Affichage au sein de votre établissement, Présence lors de conférence, congrès ou journée spéciale, Rencontre avec les directions et services, Site web</t>
  </si>
  <si>
    <t>CHU de Québec-Université Laval</t>
  </si>
  <si>
    <t xml:space="preserve">1) Chef de service des activités d'enseignement à la Direction de l'enseignement et des affaires universitaires et
2) Chef de service - infrastructure au Centre de recherche du CHU de Québec </t>
  </si>
  <si>
    <t>Deux directions distinctes :1) Direction de l'enseignement et des affaires universitaires et 2) Direction du centre de recherche</t>
  </si>
  <si>
    <t>Non, mais on est confiant que cela va changer l'an prochain!</t>
  </si>
  <si>
    <t xml:space="preserve">En collaboration. Précision: les techniciennes sont autonomes pour l'achat des ouvrages principalement en format papier. La bibliothécaire intervient pour l'analyse et la recommandation d'achat pour les collections électroniques. Le chef de service participe à la réflexion pour l'achat de nouvelles ressources électroniques (ex. "grands ensembles"). </t>
  </si>
  <si>
    <t>Montant en fonction du nombre de résidents</t>
  </si>
  <si>
    <t xml:space="preserve">1) faire de l'encadrement soutenu des étudiants UL (au moins 33% de temps) et/ou 
2) une partie de salaire provient d’une subvention obtenue à l’UL </t>
  </si>
  <si>
    <t>Courriel à un membre du personnel de la bibliothèque, Demande via un formulaire ou système de demande sur le site web de la bibliothèque, En personne, Téléphone</t>
  </si>
  <si>
    <t xml:space="preserve">La bibliothèque assume les coût pour toutes les demandes à l'exception des demandes provenant du centre de recherche où le coût (s'il y a lieu) est assumé par le demandeur. </t>
  </si>
  <si>
    <t>Formulaire papier, Tableau Excel, Docline (en attente d'activation de certaines fonctionnalités)</t>
  </si>
  <si>
    <t>FreeShare, Asted-santé avec le BCI (CREPUQ) (encore valide cette dernière entente, certaines bibliothèques chargent plus ...)</t>
  </si>
  <si>
    <t xml:space="preserve">Selon la demande, Certaines formations reviennent à toutes les sessions (ex. arrivée de nouveaux stagiaires/résidents dans plusieurs disciplines). </t>
  </si>
  <si>
    <t>Articles promotionnels (signet, carte d'affaire, etc.), Articles dans le bulletin interne, Présence lors de conférence, congrès ou journée spéciale, Rencontre avec les directions et services, Site web, kiosque lors de la journée d'accueil des résidents et des stagiaires</t>
  </si>
  <si>
    <t>Précision concernant le Droit d'auteur: À la bibliothèque, nous répondons aux questions de base concernant le Droit d'auteur. Pour les cas complexes, nous pouvons compter sur le soutien du Bureau du droit d'auteur de l'Université Laval dans la majorité des cas. Même s'il est possible d'obtenir un avis juridique à l'interne (cas très rares), nous n'avons pas encore un service de soutien structuré en matière de droits d'auteur ni à la bibliothèque ni au service des affaires juridiques.</t>
  </si>
  <si>
    <t>Employé de l’organisation n’ayant aucun statut auprès de l’université affiliée (Ex. : infirmière, administrateur...</t>
  </si>
  <si>
    <t>Intranet</t>
  </si>
  <si>
    <t>Articles promotionnels (signet, carte d'affaire, etc.), Articles dans le bulletin interne, Rencontre avec les directions et services</t>
  </si>
  <si>
    <t>CISSS de l'Outaouais</t>
  </si>
  <si>
    <t>Direction de l'enseignement, des relations universitaires et de la recherche (DERUR)</t>
  </si>
  <si>
    <t>formulaire de demande doit être approuvé par l'université</t>
  </si>
  <si>
    <t>tous les employés de l'établissement ayant un compte de bibliothèque</t>
  </si>
  <si>
    <t>entente de réciprocité gratuite / groupe Freeshare Docline</t>
  </si>
  <si>
    <t>université affiliée</t>
  </si>
  <si>
    <t>Professionnels de la santé (psychologue, travailleur social, etc.), Stagiaires/ résidents, APPR</t>
  </si>
  <si>
    <t>Soutien à la recherche documentaire, Diffusion de tables matières, Dépôt légal (attribution des ISBN, ISSN)</t>
  </si>
  <si>
    <t>Allocution lors de la journée d'accueil des résidents, des nouveaux employés, ou des stagiaires, Affichage au sein de votre établissement, Articles dans le bulletin interne, Présence lors de conférence, congrès ou journée spéciale, Rencontre avec les directions et services, listes de diffusion par courriel (abonnés), activités spéciales à la bibliothèque (ex. journée portes ouvertes)</t>
  </si>
  <si>
    <t>IUCPQ</t>
  </si>
  <si>
    <t>Direction des études et des affaires universitaires</t>
  </si>
  <si>
    <t>EXCEL</t>
  </si>
  <si>
    <t>Pour accéder aux ressources électroniques, il faut fournir une justification auprès des gestionnaires d'accès de l'université affiliée. La justification doit fournir le lien qui unit le demandeur à l'université et le décrire le besoin quant à l'accès à ces ressources (rôle auprès de la clientèle étudiante, clientèle de l'université desservie, rémunération par une subvention de l'université, etc.). Quant aux monographies imprimées, il n'y a pas de limite d'accès. La bibliothèque fait venir les livres de l'université pour l'usager.</t>
  </si>
  <si>
    <t>Portfolio</t>
  </si>
  <si>
    <t>Toutes les personnes qui ont une carte d'identité de l'institut. Cela inclut les stagiaires (peu importe la discipline), les employés (secteur soins et centre de recherche), les étudiants.</t>
  </si>
  <si>
    <t>Stagiaires/ résidents</t>
  </si>
  <si>
    <t>Affichage au sein de votre établissement</t>
  </si>
  <si>
    <t>Question 26 : Il n'y a que quelques employés n'ayant aucun lien avec l'université qui se font attribuer un accès aux ressources électronique, principalement des infirmières conseillères qui sont très impliquées dans le soutien des superviseures de stages. Par opposition, les agents ETMISSS n'y ont pas accès, la justification n'étant pas acceptée par l'université (ou plutôt les fournisseurs!).
Question 43 : Le coût des articles commandés par le centre de recherche est imputé à leur propre poste budgétaire.
Question 57 : Il n'y a pas d'instance officielle responsable des questions sur le droit d'auteur; les gens s'adressent à la bibliothèque par défaut.
Question 68 : Il y a une page dédiée à la bibliothèque dans l'intranet, mais il s'agit en fait d'une redirection vers la page internet de la bibliothèque.</t>
  </si>
  <si>
    <t>Type d'organisation</t>
  </si>
  <si>
    <t>Supra</t>
  </si>
  <si>
    <t>CISSS</t>
  </si>
  <si>
    <t>CIUSSS</t>
  </si>
  <si>
    <t>CISSS de la Montérégie Ouest</t>
  </si>
  <si>
    <t>Autre</t>
  </si>
  <si>
    <t>Row Labels</t>
  </si>
  <si>
    <t>Grand Total</t>
  </si>
  <si>
    <t>Column Labels</t>
  </si>
  <si>
    <t>Count of Horodateur</t>
  </si>
  <si>
    <t>(blank)</t>
  </si>
  <si>
    <t>Anthropologie</t>
  </si>
  <si>
    <t>Éducation</t>
  </si>
  <si>
    <t>Directeur</t>
  </si>
  <si>
    <t>Infirmier</t>
  </si>
  <si>
    <t>Direction de l’enseignement et de la recherche</t>
  </si>
  <si>
    <t>Formation</t>
  </si>
  <si>
    <t>PEB</t>
  </si>
  <si>
    <t>Recherches documentaires</t>
  </si>
  <si>
    <t>Autres</t>
  </si>
  <si>
    <t>Catalogage</t>
  </si>
  <si>
    <t>Access + SIGB</t>
  </si>
  <si>
    <t>Excel (13 périodes)+ Formulaire Word pour Stats quotidiennes.</t>
  </si>
  <si>
    <t>Library of congress</t>
  </si>
  <si>
    <t>Dewey</t>
  </si>
  <si>
    <t>Maison</t>
  </si>
  <si>
    <t>2 - TYPE D'ORGANISATION</t>
  </si>
  <si>
    <t>4.a Combien y a t il d'employés équivalent à temps plein dans la(les) bibliothèque(s) ? [Bibliothécaire(s) Temps-Plein]</t>
  </si>
  <si>
    <t>4.b Combien y a t il d'employés équivalent à temps plein dans la(les) bibliothèque(s) ? [Bibliothécaire(s) Temps-Partiel]</t>
  </si>
  <si>
    <t>4.c Combien y a t il d'employés équivalent à temps plein dans la(les) bibliothèque(s) ? [Technicienne(s) en Documentation Temps-Plein]</t>
  </si>
  <si>
    <t>4.d Combien y a t il d'employés équivalent à temps plein dans la(les) bibliothèque(s) ? [Technicienne(s) en Documentation Temps Partiel]</t>
  </si>
  <si>
    <t>4.e Combien y a t il d'employés équivalent à temps plein dans la(les) bibliothèque(s) ? [Autre(s) Temps-Plein]</t>
  </si>
  <si>
    <t>4.f Combien y a t il d'employés équivalent à temps plein dans la(les) bibliothèque(s) ? [Autre(s) Temps-Partiel]</t>
  </si>
  <si>
    <t>4c - EMPLOYÉS (Technicienne temps-plein)</t>
  </si>
  <si>
    <t>4a - EMPLOYÉS (Bibliothécaires temps-plein)</t>
  </si>
  <si>
    <t>4b - EMPLOYÉS (Bibliothécaires temps-partiel)</t>
  </si>
  <si>
    <t>4d - EMPLOYÉS (Technicienne temps-partiel)</t>
  </si>
  <si>
    <t>4e - EMPLOYÉS (Autre temps-plein)</t>
  </si>
  <si>
    <t>4f - EMPLOYÉS (Autre temps-partiel)</t>
  </si>
  <si>
    <t>4.g Combien y a t il d'employés équivalent au total</t>
  </si>
  <si>
    <t>4.h Combien y a t il d'employés équivalent à temps plein dans la(les) bibliothèque(s) ? (total)</t>
  </si>
  <si>
    <t>4g - EMPLOYÉS (total)</t>
  </si>
  <si>
    <t>4.i Combien y a t il d'employés équivalent à temps partiel dans la(les) bibliothèque(s) ? (total)</t>
  </si>
  <si>
    <t>4h - EMPLOYÉS (total temps plein)</t>
  </si>
  <si>
    <t>4i - EMPLOYÉS (total temps partiel)</t>
  </si>
  <si>
    <t># de techniciennes temps plein pour 7 supra =((1*1)+(1*2) +(1*3)+(1*4))=10</t>
  </si>
  <si>
    <t># de techniciennes temps plein pour 2 autres établissements =((1*1)+(1*2)) = 3</t>
  </si>
  <si>
    <t>Pourcentage</t>
  </si>
  <si>
    <t>Bibliothécaire temps plein</t>
  </si>
  <si>
    <t>Bibliothécaire temps partiel</t>
  </si>
  <si>
    <t>Technicienne temps plein</t>
  </si>
  <si>
    <t>Technicienne temps partiel</t>
  </si>
  <si>
    <t>Autre temps plein</t>
  </si>
  <si>
    <t>Autre temps partiel</t>
  </si>
  <si>
    <t># d'organisation</t>
  </si>
  <si>
    <t>Employés total</t>
  </si>
  <si>
    <t>Employés total temps plein</t>
  </si>
  <si>
    <t>Employés total temps partiel</t>
  </si>
  <si>
    <t>Adjoint à la direction</t>
  </si>
  <si>
    <t>Directeur adjoint</t>
  </si>
  <si>
    <t>Maîtrise en science de l'information/ Bibliothécaire</t>
  </si>
  <si>
    <t xml:space="preserve">Professionnelle scientifique-Méthodologie </t>
  </si>
  <si>
    <t>Chef de service et bibliothécaire</t>
  </si>
  <si>
    <t>équivalent d'une maîtrise en sciences de la santé, en biologie (effectué hors-pays) et un certificat en administration). La bibliothécaire est sous sa supervision.</t>
  </si>
  <si>
    <t xml:space="preserve">Chef des activités d'enseignement et de soutien pédagogique </t>
  </si>
  <si>
    <t>Photographe</t>
  </si>
  <si>
    <t>Chef des services didactiques (bibliothèques et services d'audiovisuel)</t>
  </si>
  <si>
    <t>5.a Quel est le titre du poste de la personne qui gère la bibliothèque</t>
  </si>
  <si>
    <t>5b. Formation de la personne qui gère la bibliothèque ?</t>
  </si>
  <si>
    <t>5a - TITRE DU GESTIONNAIRE DE LA BIBLIOTHÈQUE</t>
  </si>
  <si>
    <t xml:space="preserve">Technicienne en documentation </t>
  </si>
  <si>
    <t>6a. Sous quelle direction se trouve la bibliothèque ?</t>
  </si>
  <si>
    <t>Enseignement</t>
  </si>
  <si>
    <t xml:space="preserve">6b. Sous quelle direction se trouve la bibliothèque ?
Enseignement
</t>
  </si>
  <si>
    <t xml:space="preserve">6c. Sous quelle direction se trouve la bibliothèque ?
Affaires universitaires
</t>
  </si>
  <si>
    <t>Affaires universitaires</t>
  </si>
  <si>
    <t>Recherche</t>
  </si>
  <si>
    <t xml:space="preserve">6d. Sous quelle direction se trouve la bibliothèque ?
Recherche
</t>
  </si>
  <si>
    <t xml:space="preserve">6e. Sous quelle direction se trouve la bibliothèque ?
Autre
</t>
  </si>
  <si>
    <t>6 - DIRECTION - ENSEIGNEMENT</t>
  </si>
  <si>
    <t>6 - DIRECTION - AFFAIRES UNIVERSITAIRES</t>
  </si>
  <si>
    <t>6 - DIRECTION - RECHERCHE</t>
  </si>
  <si>
    <t>6 - DIRECTION - AUTRE</t>
  </si>
  <si>
    <t>innovation</t>
  </si>
  <si>
    <t>services professionnels</t>
  </si>
  <si>
    <t>5b. FORMATION DU GESTIONNAIRE DE LA BIBLIOTHÈQUE</t>
  </si>
  <si>
    <t>7. # DE SITES DE BIBLIOTHÈQUES</t>
  </si>
  <si>
    <t>11. UTILISATION DES RESSOURCES PAR TOUS LES SITES DE BIBLIOTHÈQUES</t>
  </si>
  <si>
    <t>12. UTILISATION DES SERVICES PAR TOUS LES EMPLOYÉS</t>
  </si>
  <si>
    <t>14. MODE DE RÉPARTITION DES TÂCHES AU SEIN DE L'ÉQUIPE</t>
  </si>
  <si>
    <t>15. PRISE DE STATISTIQUES</t>
  </si>
  <si>
    <t>15. PRISE DE STATISTIQUES AUTRE QUE CELLE DU MSSS</t>
  </si>
  <si>
    <t>Sum of Recherches documentaires</t>
  </si>
  <si>
    <t>Sum of Catalogage</t>
  </si>
  <si>
    <t>Sum of Formation</t>
  </si>
  <si>
    <t>Sum of PEB</t>
  </si>
  <si>
    <t>Sum of Autres</t>
  </si>
  <si>
    <t>18. OUTIL POUR LA PRISE DE STATISTIQUES</t>
  </si>
  <si>
    <t>SIGB</t>
  </si>
  <si>
    <t>DOCLINE</t>
  </si>
  <si>
    <t>WORD</t>
  </si>
  <si>
    <t>18. OUTIL POUR LA PRISE DE STATISTIQUES (Analyse du tableau ci-dessus)</t>
  </si>
  <si>
    <t>20 - ADMINISTRATEUR DU BUDGET DE LA BIBLIOTHEQUE</t>
  </si>
  <si>
    <t>7. FUSION DES SITES DES ANCIENS CENTRES DE DOCUMENTATION</t>
  </si>
  <si>
    <t>24 - PARTICIPATION À UN CONSORTIUM</t>
  </si>
  <si>
    <t>n.b.: attention au moment ou les répondants ont participé au sondage le consortium de l'Université de Montréal n'avait pas encore été déployé à travers la province</t>
  </si>
  <si>
    <t>Employé de l’organisation n’ayant pas de statut auprès de l’université affilié, mais avec un rôle académique (Ex. : superviseur de stage, chercheur...)</t>
  </si>
  <si>
    <t>Deux bibliothécaires et un technicien en documentation</t>
  </si>
  <si>
    <t xml:space="preserve"> Employé de l’organisation n’ayant aucun statut auprès de l’université affiliée (Ex. : infirmière, administrateur...</t>
  </si>
  <si>
    <t>Étudiants, résidents de McGill et médecins enseignants</t>
  </si>
  <si>
    <t>Sum of Employé de l’organisation ayant un statut auprès de l’université affiliée (Ex.: Médecin titularisé, employé avec un statut d’enseignant)</t>
  </si>
  <si>
    <t>Sum of Employé de l’organisation n’ayant pas de statut auprès de l’université affilié, mais avec un rôle académique (Ex. : superviseur de stage, chercheur...)</t>
  </si>
  <si>
    <t>Sum of  Employé de l’organisation n’ayant aucun statut auprès de l’université affiliée (Ex. : infirmière, administrateur...</t>
  </si>
  <si>
    <t>Sum of Étudiants, résidents de McGill et médecins enseignants</t>
  </si>
  <si>
    <t>Sum of Deux bibliothécaires et un technicien en documentation</t>
  </si>
  <si>
    <r>
      <t xml:space="preserve">26 - QUI A ACCÈS AUX RESSOURCES UNIVERSITAIRES
</t>
    </r>
    <r>
      <rPr>
        <b/>
        <sz val="8"/>
        <color rgb="FF000000"/>
        <rFont val="Arial"/>
        <family val="2"/>
      </rPr>
      <t>Autres</t>
    </r>
  </si>
  <si>
    <t>Sum of Ne s'applique pas</t>
  </si>
  <si>
    <t xml:space="preserve">27 - EXISTENCE DE CRITÈRES POUR L'ACCÈS AUX RESSOURCES D'UNE UNIVERSITÉ </t>
  </si>
  <si>
    <t>27 - ABONNEMENT À D'AUTRES RESSOURCES DOCUMENTAIRES</t>
  </si>
  <si>
    <t>28 - FOURNISSEUR DE SERVICE</t>
  </si>
  <si>
    <t>31 - UTILISATION D'UN SIGB</t>
  </si>
  <si>
    <t>31 - SIGB</t>
  </si>
  <si>
    <t>Sum of Library of congress</t>
  </si>
  <si>
    <t>Sum of National Library of Medicine</t>
  </si>
  <si>
    <t>Sum of Dewey</t>
  </si>
  <si>
    <t>Sum of Maison</t>
  </si>
  <si>
    <t>33 - SYSTÈME DE CLASSIFICATION</t>
  </si>
  <si>
    <t>OPHQ</t>
  </si>
  <si>
    <t>22 - MONTANT DU BUDGET</t>
  </si>
  <si>
    <t>19 - FUSION DES BUDGETS DEPUIS 2015</t>
  </si>
  <si>
    <t>35 - EXISTENCE DE CRITÈRES D'ACQUISITION</t>
  </si>
  <si>
    <t>35 - ACQUISITION DES DEMANDES DES UTILISATEURS SUR LEUR BUDGET 
(autre budget que celui de la bibliothèque)</t>
  </si>
  <si>
    <t>37 - INSCRIPTION DE TOUS LES DOCUMENTS AU CATALOGUE</t>
  </si>
  <si>
    <t>38 - QUELS DOCUMENTS NE SONT PAS INSCRITS AU CATALOGUE</t>
  </si>
  <si>
    <t>39 - SERVICE DE PEB OFFERT</t>
  </si>
  <si>
    <t>Employés, les résidents, les stagiaires, les médecins</t>
  </si>
  <si>
    <t>remarque : cette question a été mal posé. Tous ne veut rien dire. Il manque la notion de bénévole et de patients. Plus de précision sont nécessaires</t>
  </si>
  <si>
    <t>23 - CONNAISSANCE DES CRITÈRES POUR LE MONTANT ALLOUÉ POUR LE BUDGET</t>
  </si>
  <si>
    <t>25 - APPARTENANCE À UN  CONSORTIUM</t>
  </si>
  <si>
    <t xml:space="preserve">Remarque: avec les réponses de la question 38, je me demande si la question 37 a été comprise (13 personnes ont dit ne inscrire tous les documents au catalogue et 15 ont répondu à la question 38. Le chiffre aurait du être le même, non?) </t>
  </si>
  <si>
    <t xml:space="preserve">40 - UTILISATEURS QUI PEUVENT SE PRÉVALOIR DU SERVICE DE PEB  </t>
  </si>
  <si>
    <t>41 - MODE DE DEMANDE DE PEB</t>
  </si>
  <si>
    <t>En personne</t>
  </si>
  <si>
    <t>Courriel à un membre du personnel de la bibliothèque</t>
  </si>
  <si>
    <t>Téléphone</t>
  </si>
  <si>
    <t>Courriel à un guichet unique</t>
  </si>
  <si>
    <t>Fax et téléphone</t>
  </si>
  <si>
    <t xml:space="preserve">Q 17: Statistiques peu uniformes, certaines données inexactes...
Q 24: Nous achetons des BD en lignes - hors McGill - afin de permettre accès aux employées du Ciusss Odim. Medline, Embase, Cinahl, HealthStar, PsycINFO.
Q 50: Formation de groupes inexistante à ma connaissance. Formation 1 à 1. 
QUELQUES COMMENTAIRES SUR LES 5 BIBLIOTHÈQUES DU CIUSSS ODIM.
En réseau depuis 2015. L'hôpital Ste-Anne se joint aux 4 autres bibliothèques au printemps 2016.
5 sites ont des bibliothèques: Douglas, St-Mary, Ste-Anne, Batshaw, Lasalle.
Bibliothécaire en chef : Gilles Teasdale, depuis 2015.
2 adresses "biblio" existent au Douglas et à HSA, une adresse générique biblio pour les 5 sites est prévue à l'automne (non dédié spécifiquement au PEB)
Fonctionnement en réseau très embryonnaire. Peu de politiques &amp; procédures communes.
Structure organisationnelle à développer.
Organisation &amp; répartition du travail à développer.
Peu de projets structurants.
Pas de plan stratégique pour les bibliothèques.
Quelques comités de travail mis en place au printemps 2019.
Catalogue Koha à venir, lancement prévu à l’automne 2019 (conversion terminée, phase test très avancée).
</t>
  </si>
  <si>
    <t>Santécom par l'utilisateur</t>
  </si>
  <si>
    <t>Téléphone et pubmed</t>
  </si>
  <si>
    <t>Logiciel</t>
  </si>
  <si>
    <t>Sum of Courriel à un guichet unique</t>
  </si>
  <si>
    <t>Sum of Demande via un formulaire ou système de demande sur le site web de la bibliothèque</t>
  </si>
  <si>
    <t>Sum of Courriel à un membre du personnel de la bibliothèque</t>
  </si>
  <si>
    <t>Sum of En personne</t>
  </si>
  <si>
    <t>41 - MODE DE DEMANDE DE PEB (autres)</t>
  </si>
  <si>
    <t>Fax</t>
  </si>
  <si>
    <t>SIGB demande par les utilisateurs</t>
  </si>
  <si>
    <t>Pubmed</t>
  </si>
  <si>
    <t>34 - SYSTÈME D'INDEXATION</t>
  </si>
  <si>
    <t>34 - SYSTÈME D'INDEXATION 
(Analyse du tableau ci-dessus)</t>
  </si>
  <si>
    <t>42 - DEMANDE DANS DOCLINE</t>
  </si>
  <si>
    <t>42 - DEMANDE DANS OCLC/VOILA</t>
  </si>
  <si>
    <t>42 - DEMANDE DANS GOOGLE SCHOLAR</t>
  </si>
  <si>
    <t>42 - DEMANDE DANS COLOMBO/RACER/ETC.</t>
  </si>
  <si>
    <t>42 - DEMANDE DANS VDX</t>
  </si>
  <si>
    <t>42 - DEMANDE DANS SANTÉCOM</t>
  </si>
  <si>
    <t>43 - PAYEUR DU PEB</t>
  </si>
  <si>
    <t>44 - ENVOI DU PLEIN TEXTE</t>
  </si>
  <si>
    <t>télécopieur</t>
  </si>
  <si>
    <t>Sum of Format électronique par courriel</t>
  </si>
  <si>
    <t>Sum of Format électronique via un outil qui respecte la loi sur le droit d'auteur ou presque (Ex: Jirafeau, Article exchange)</t>
  </si>
  <si>
    <t>Sum of Format papier par le courrier interne</t>
  </si>
  <si>
    <t>Count of Autres3</t>
  </si>
  <si>
    <t>Logiciel (Ex: Access)</t>
  </si>
  <si>
    <t>Impression de la demande</t>
  </si>
  <si>
    <t>Docline</t>
  </si>
  <si>
    <t>45 - SUIVI DES DEMANDES</t>
  </si>
  <si>
    <t>41 - MODE DE DEMANDE DE PEB (autres)
(Analyse du tableau ci-dessus)</t>
  </si>
  <si>
    <t>45 - SUIVI DES DEMANDES
(Analyse du tableau ci-dessus)</t>
  </si>
  <si>
    <t>47 - ENTENTE AVEC D'AUTRES ÉTABLISSEMENTS</t>
  </si>
  <si>
    <t>Heure d'arrivée des demandes</t>
  </si>
  <si>
    <t>Objet de la demande</t>
  </si>
  <si>
    <t>Appartenance du document demandé</t>
  </si>
  <si>
    <t>49 - MODE DE PRIORISATION DES DEMANDES LORSQUE GUICHET UNIQUE</t>
  </si>
  <si>
    <t>50 - OFFRE DE FORMATION</t>
  </si>
  <si>
    <t>51 - OFFRE DE FORMATION À DISTANCE</t>
  </si>
  <si>
    <t>54 - QUI DONNE LES FORMATIONS</t>
  </si>
  <si>
    <t>Chercheur</t>
  </si>
  <si>
    <t xml:space="preserve"> Gestionnaires, Infirmières (cliniciennes, IPS, etc.)</t>
  </si>
  <si>
    <t>52 - OFFRE DE CAPSULES DE FORMATION</t>
  </si>
  <si>
    <t>55 - QUI SUIT LES FORMATIONS</t>
  </si>
  <si>
    <t>56 - MODE DE PROGRAMMATION</t>
  </si>
  <si>
    <t>57 - SUPPORT POUR LE DROIT D'AUTEUR</t>
  </si>
  <si>
    <t>61 - PRÉSENCE D'UNE POLITIQUE DE DROIT D'AUTEUR</t>
  </si>
  <si>
    <t>Remarque: ca fait beaucoup d'abstention</t>
  </si>
  <si>
    <t>62 - LICENCE COPIEBEC</t>
  </si>
  <si>
    <t>63 - FORMATION SUR LE DROIT D'AUTEUR</t>
  </si>
  <si>
    <t>Diffusion de tables matières</t>
  </si>
  <si>
    <t>Dépôt légal (attribution des ISBN, ISSN</t>
  </si>
  <si>
    <t>Revue systématique</t>
  </si>
  <si>
    <t>Veille Informationelle</t>
  </si>
  <si>
    <t>Centre d’information aux patients</t>
  </si>
  <si>
    <t xml:space="preserve">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t>
  </si>
  <si>
    <t>routage de périodiques, révision de publications</t>
  </si>
  <si>
    <t>Soutien à l'utilisation d'un logiciel de gestion de références bibliographiques</t>
  </si>
  <si>
    <t>Gestion du réseau Santécom et service de dédoublonnage des notices bibliographiques</t>
  </si>
  <si>
    <t xml:space="preserve"> Prêt de boîtes de pratique de techniques pour les résidents et externes.  Prêt du matériel audiovisuel.  Recherches bibliographiques.</t>
  </si>
  <si>
    <t>Bulletin électronique des nouvelles acquisitions</t>
  </si>
  <si>
    <t>56 - MODE DE PROGRAMMATION DES FORMATIONS</t>
  </si>
  <si>
    <t>Sum of Soutien à la recherche documentaire</t>
  </si>
  <si>
    <t>Sum of Diffusion de tables matières</t>
  </si>
  <si>
    <t>Sum of Dépôt légal (attribution des ISBN, ISSN</t>
  </si>
  <si>
    <t>Sum of Revue systématique</t>
  </si>
  <si>
    <t>Sum of Veille Informationelle</t>
  </si>
  <si>
    <t>Sum of Centre d’information aux patients</t>
  </si>
  <si>
    <t>Count of Autres4</t>
  </si>
  <si>
    <t>64 - SERVICES OFFERTS</t>
  </si>
  <si>
    <t>65 - EXISTENCE D'UN SITE WEB DE BIBLIOTHÈQUE</t>
  </si>
  <si>
    <t>Présence lors de conférence, congrès ou journée spéciale</t>
  </si>
  <si>
    <t xml:space="preserve"> Rencontre avec les directions et services</t>
  </si>
  <si>
    <t>Nouvelles dans l'intranet</t>
  </si>
  <si>
    <t>Allocution lors de la journée d'accueil des résidents, des nouveaux employés, ou des stagiaires</t>
  </si>
  <si>
    <t>Total</t>
  </si>
  <si>
    <t>14. Si oui, combien de poste</t>
  </si>
  <si>
    <t>16. Si oui, combien de poste</t>
  </si>
  <si>
    <t>22. Description de poste</t>
  </si>
  <si>
    <t>2. Si oui, combien de poste</t>
  </si>
  <si>
    <t>5. Si oui, combien de postes</t>
  </si>
  <si>
    <t>7. Si oui, combien de postes</t>
  </si>
  <si>
    <t>9. Si oui, combien de postes</t>
  </si>
  <si>
    <t>10. Réduction de services</t>
  </si>
  <si>
    <t>Gestionnaire (cadre)</t>
  </si>
  <si>
    <t>Technicien en doc</t>
  </si>
  <si>
    <t>Commis</t>
  </si>
  <si>
    <t>Soutien administratif</t>
  </si>
  <si>
    <t>19. Accroissement de la présence des professions documentaire par le développement de services</t>
  </si>
  <si>
    <t>21. Clientèle desservie</t>
  </si>
  <si>
    <t>Fonction admin</t>
  </si>
  <si>
    <t>1. Baisse ou abolitions de poste</t>
  </si>
  <si>
    <t>3. Raison(s) invoquée(s)</t>
  </si>
  <si>
    <t>4. Tarde à combler un ou des postes</t>
  </si>
  <si>
    <t>Poste(s) de gestionnaire (cadre) depuis moins d'un an</t>
  </si>
  <si>
    <t>Poste(s) de gestionnaire (cadre) depuis plus d'un an</t>
  </si>
  <si>
    <t>Poste(s) de bibliothécaire depuis moins d'un an</t>
  </si>
  <si>
    <t>Poste(s) de bibliothécaire depuis plus d'un an</t>
  </si>
  <si>
    <t>Poste(s) de technicien en documentation depuis moins d'un an</t>
  </si>
  <si>
    <t>Poste(s) de technicien en documentation depuis plus d'un an</t>
  </si>
  <si>
    <t>Poste(s) de commis depuis moins d'un an</t>
  </si>
  <si>
    <t>Poste(s) de commis depuis plus d'un an</t>
  </si>
  <si>
    <t>Poste(s) en soutien administratif (secrétaire, adjoint administratif, etc.) depuis moins d'un an</t>
  </si>
  <si>
    <t>Poste(s) en soutien administratif (secrétaire, adjoint administratif, etc.) depuis plus d'un an</t>
  </si>
  <si>
    <t>Autre (veuillez préciser)</t>
  </si>
  <si>
    <t>6. Baisse de niveau dans la qualification du personnel</t>
  </si>
  <si>
    <t>8. Modifications de postes de temps complet à temps partiel</t>
  </si>
  <si>
    <t>Réduction des heures d'ouverture</t>
  </si>
  <si>
    <t>Réduction du volume d'achat de documentation (tous documents confondus)</t>
  </si>
  <si>
    <t>Diminution du budget occasionnant des réductions de service</t>
  </si>
  <si>
    <t>Relocalisation ou réaménagement dans un local plus petit ou moins bien situé</t>
  </si>
  <si>
    <t>11. Si oui, décrivez l'impact négatif</t>
  </si>
  <si>
    <t xml:space="preserve">13. Création ou remplacement de poste </t>
  </si>
  <si>
    <t>TC</t>
  </si>
  <si>
    <t>TP</t>
  </si>
  <si>
    <t>15. Rehaussement du niveau dans la qualification du personnel chargé des services documentaires</t>
  </si>
  <si>
    <t>17. Modification de poste de temps partiel à temps complet :</t>
  </si>
  <si>
    <t>Gestionnaire</t>
  </si>
  <si>
    <t>Augmentation des heures d'ouverture</t>
  </si>
  <si>
    <t>Veille documentaire</t>
  </si>
  <si>
    <t>Formation des usagers</t>
  </si>
  <si>
    <t>Services documentaires aux patients et/ou le grand public</t>
  </si>
  <si>
    <t>Services à de nouvelles clientèles autres que les patients (nouvelles professions desservies, gestionnaires, etc.)</t>
  </si>
  <si>
    <t>Ressource professionnelle intégrée dans une équipe (informationniste. etc.)</t>
  </si>
  <si>
    <t>Production de documents destinés aux usagers professionnels</t>
  </si>
  <si>
    <t>Production de documents destinés aux patients et/ou le grand public</t>
  </si>
  <si>
    <t>Présence sur les réseaux sociaux</t>
  </si>
  <si>
    <t>Réaménagement/déménagement ayant amélioré l'attractivité du service</t>
  </si>
  <si>
    <t>Accroissement annuel du budget au-delà des coûts d'opération</t>
  </si>
  <si>
    <t>Amélioration ou du moins mise à jour du site web/portail/catalogue</t>
  </si>
  <si>
    <t>20. Impact positif</t>
  </si>
  <si>
    <t>Professionnels de la santé et des services sociaux</t>
  </si>
  <si>
    <t>Étudiants, résidents ou internes</t>
  </si>
  <si>
    <t>Patients</t>
  </si>
  <si>
    <t>Grand public</t>
  </si>
  <si>
    <t xml:space="preserve">Autres </t>
  </si>
  <si>
    <t>23. Type d'organisme</t>
  </si>
  <si>
    <t>24. Région administrative</t>
  </si>
  <si>
    <t>25. Grosseur de l'établissement</t>
  </si>
  <si>
    <t>26. Nom de l'établissement</t>
  </si>
  <si>
    <t>27. Suggestions/commentaires</t>
  </si>
  <si>
    <t>Baisse des heures d'ouverture (fermeture les vendredis)   - Manque de temps :le nombre de services en tant que tel n'a pas diminué, mais la qualité ou la  fréquence a baissé (blogue, bulletin) et il y a plus de retard dans le traitement  des documents (catalogage des documents électroniques surtout).   - On ne peut plus rien développer de neuf car nous fonctionnons au maximum de nos  capacités.   - Nous avons aussi moins le temps de participer à des activités autres  (séminaires, etc.) qui permettaient de faire la promotion de nos services et donc  d'attirer de nouveaux clients.</t>
  </si>
  <si>
    <t>3+</t>
  </si>
  <si>
    <t>P</t>
  </si>
  <si>
    <t>3-</t>
  </si>
  <si>
    <t>- Développement de la veille : a permis de rejoindre les régions, ce qui fait partie  de notre mandat. Le services semble très apprécié.   - Développement d'activitésde transfert des connaissances : a permis de créer un point de rencontre et de partage entre les cliniciens, les gestionnaires et/ou les chercheurs.</t>
  </si>
  <si>
    <t>Centre de réadaptation</t>
  </si>
  <si>
    <t>Montréal</t>
  </si>
  <si>
    <t>Entre 100 et 1000 employés</t>
  </si>
  <si>
    <t>Centre toxicomanie</t>
  </si>
  <si>
    <t>Juste un petit commentaire personnel sur le questionnaire... Le vocabulaire  utilisé est très orienté santé et peu services sociaux, mais je peux comprendre  qu'il est difficile de bien rejoindre tout le monde car nous sommes, pour la  plupart, bien différents les uns des autres ! Et petit commentaire pour la suite : il  serait aussi intéressant de refaire ce sondage dans un an ou deux, après la  deuxième vague de coupures. Nous sommes plusieurs à avoir été plus ou moins épargnés par la première vague, mais la seconde risque de faire plus de  victimes dans le monde de la documentation...</t>
  </si>
  <si>
    <t>Institut universitaire</t>
  </si>
  <si>
    <t>Entre 1000 et 5000 employés</t>
  </si>
  <si>
    <t>Fewer print journals. Not enough money to buy many online subscriptions. Not enough money to buy e-resources such as databases, journal collections.</t>
  </si>
  <si>
    <t>En cours</t>
  </si>
  <si>
    <t>1. Clinical Medical Librarianship (CML) provided to Surgical Rounds on a weekly basis. Provides evidence-based medicine on an ad-hoc basis. 2. CML provided in the Neonatal Intensive Care Unit weekly. Gives awareness to the nurses of what is in the literature and provides current and relevant information as needed. 3. Patient Information is a growing concern and we have expanded our database to meet their needs.</t>
  </si>
  <si>
    <t>Centre hospitalier universitaire (CHU)</t>
  </si>
  <si>
    <t>1. Made library resources more accessible 2. Improved ratings of the library services 3. Increased patient satisfaction. 4. Increased staff knowledge.</t>
  </si>
  <si>
    <t>The manager of the MGH retired and the manager of the RVH took over the responsibility of that library. However, a librarian was hired at the MGH instaed of a manager.</t>
  </si>
  <si>
    <t>So that a part time librarian was hired</t>
  </si>
  <si>
    <t>(1) We have recently instituted a systematic review service: http://www.muhclibraries.ca/training-and-consulting/literature-search-services/ (2) One of the librarians is a member of a surgical research group (multidisciplinary), which meets bi-weekly. (2) Our "hands on" workshop program has been in place for 8 years now, and we are frequently asked to give workshops after grand rounds and/or to various groups on specialized topics. All of these services have raised the profile of the library staff and we have seen a rise in the number of requests for mediated searches, training &amp; instruction, as well as the use of our portal page.</t>
  </si>
  <si>
    <t>Plus de  5000 employés</t>
  </si>
  <si>
    <t>McGill University Health Centre -Royal Victoria Hospital (includes Chest Institute) -Montreal General Hospital -Montreal Children's Hospital</t>
  </si>
  <si>
    <t>I have had trouble recruiting the caliber of librarians that our institution requires due to the low salaries. Pressure should be put on the Government to address this issue (CEGEP teachers, with the same academic qualifications are now paid more) As well, the librarians are in the wrong union, CSN3 is for clerical staff. I think these 2 points should be addressed by ASTED. And of course, we should be looking at the inequalities in access to electronic biomedical resources for our non-University affiliated staff. Elizabeth Lamont elizabeth.lamont@muhc.mcgill.ca.</t>
  </si>
  <si>
    <t>Abolition de poste pour cause de compression budgétaire</t>
  </si>
  <si>
    <t>Even in term of employee's formation and researcher facility</t>
  </si>
  <si>
    <t>-There's about 2500 employees. The vast majority don't even know that there's a service like a library. -The library has to work anew to integrate a position from which it could interact whit other services. -Everything has to be review and relearn whit each new librarian/Library technician</t>
  </si>
  <si>
    <t>Access to electronic documents</t>
  </si>
  <si>
    <t>They try new strategy to work whit less. Users are sensible to new approach.</t>
  </si>
  <si>
    <t>Agence de la santé et des services sociaux</t>
  </si>
  <si>
    <t>Centre de documentaion du CSSS Bordeaux-Cartierville-Saint-Laurent QMNDM</t>
  </si>
  <si>
    <t>Attrition pour cause de compression budgétaire</t>
  </si>
  <si>
    <t>Estrie</t>
  </si>
  <si>
    <t>Capitale-Nationale</t>
  </si>
  <si>
    <t>La collection complète de la bibliothèque a été élaguée à l'été 2011 afin de payer pour UpToDate.  La bibliothèque "fonctionne" avec un budget réduit depuis 2010 avec aucune amélioration prévisible dans l'immédiat. Rien de P non plus</t>
  </si>
  <si>
    <t>Nous n'avons plus de documentation disponible sur place pour les usagers. Les heures réduites et l'emplacement difficile de la bibliothèque font en sorte que les gens ne viennent plus. Il n'y a plus de salle de lecture, plus d'ordinateur de disponible pour que les gens puissent faire des recherches.</t>
  </si>
  <si>
    <t>CSSS</t>
  </si>
  <si>
    <t>Laurentides</t>
  </si>
  <si>
    <t>Bibliothèque médicale</t>
  </si>
  <si>
    <t>Moins de 100 employés</t>
  </si>
  <si>
    <t>- Les usagers étant satisfaits font de plus en plus appel à nos services (augementation des demandes de recherche)  - Pour les usagers, la bibliothèque devient de plus en plus essentielle lors de l'élaboration de projets de recherche, ainsi que dans le cadre d'évaluation de techniques et mode d'intervention, etc : de plus en plus, le personnel de la bibliothèque est appelée à contribution dans les étapes initiales de ces projets, et ces démarches d'évaluation</t>
  </si>
  <si>
    <t>Théoriquement, les patients et le grand public est desservi : mais les contraintes de temps, de ressources et personnel ne permettent pas vraiment d'actualiser les services à cette clientèle</t>
  </si>
  <si>
    <t>sciences de la santé</t>
  </si>
  <si>
    <t>Difficulté d'accès aux données probantes (Nutritionistes)  Augmentation du temps d'attente pour obtenir l'information demandée</t>
  </si>
  <si>
    <t>Soutien méthodologique et pratique au volet revue systématique de littérature de l'équipe ETMISSS (Évaluation des technologies et mode d'intervention en santé et services sociaux)</t>
  </si>
  <si>
    <t>Veille :  Favorise le transfert de connaissance : participation accrue a des colloques, conférences  Favorise l'innovation : Informations utilisées dans le plan de développement de certains programmes (pratiques de pointes, praticiens chercheurs)      Intégration à l'équipe ETMISSS  Gage de qualité : Protocoles de recherche documentaire en conformité avec les meilleures normes de pratique (Cochrane, Campbell, INESSS)  Économie de temps : Méthodologie et outils pratiques.    Formation  Augmentation de l'autonomie pour la recherche d'informations/documents</t>
  </si>
  <si>
    <t>Certains services sont offerts uniquement aux spécialistes en activités clinique et au chefs d'administration de programme.</t>
  </si>
  <si>
    <t>Entente de service avec l'Institut Universitaire de gériatrie. 1 technicienne temps très partiel</t>
  </si>
  <si>
    <t>Centre de documentation du CSSS Cavendish</t>
  </si>
  <si>
    <t>Nous avons 3 postes informatiques avec accès à l'Internet   Tous les professionnels de la santé ont accès à certains périodiques de l'UdeM (RUIS)</t>
  </si>
  <si>
    <t>Personnes bénévoles, stagiaires</t>
  </si>
  <si>
    <t>Déficience physique</t>
  </si>
  <si>
    <t>En plus du centre de documentaiton, je m'occupe aussi de la gestion documentaire , élaboration du calendrier de conservation , du plan de classification , de l'implantation du système de classement dans les unités administratives. J'ai à implanter le logiciel de la gestion intégrée des documents. Je pense que le rôle de technicienne en documentation est très mal défini et très mal payé dans les petits centres de doc. de la santé.  Étant donné que nous avons un titre d'emploi unique, personne ne peut faire ou connaît ce que l'on fait , nous devons faire du travail de gestionnaire, de blibliothécaire  en plus de technicienne en documentation.    sduranleau.crlb@ssss.gouv.qc.ca</t>
  </si>
  <si>
    <t>-Allongement des délais de services (recherches documentaires, PEB)    -Les usagers doivent effectuer eux-même la recherche d'articles en ligne (collection de la biblio, RUIS, etc) avant de recourir aux services de PEB, alors qu'auparavant on le faisait pour eux s'ils le souhaitaient    -Doivent payer avec leur budget pour certains services personnalisés (recherche documentaire approfondie, profil de veille, etc)    -On se contente de répondre aux demandes plutôt que d'être pro-actifs et d'aller au devant de leurs besoins</t>
  </si>
  <si>
    <t>Support conseil sur les questions de droit d'auteur dans le cadre de différents projets d'édition.    Gestion de projets (intranet, publications en ligne)    P : Participation au processus d'ETMIS</t>
  </si>
  <si>
    <t>Formation documentaire : Développent leurs compétences informationnelles, deviennent plus autonomes et efficaces dans la recherche d'information liée à leur pratique.    Veille documentaire : Plus efficaces dans la surveillance des nouveautés dans leur domaine.    Gestion de projet : Sont libérés de tâches pour lesquelles ils ne sont pas formés et qui leur demanderaient un apprentissage pour lequel ils n'ont pas le temps. Les tâches sont donc effectuées par du personnel qualifié et d'expérience, ce qui en augmente la qualité.    Droit d'auteur : Les usagers se sentent démunis face à ces questions et comptent sur l'expertise de l'équipe de la bibliothèque, notamment lors d'activités d'édition.</t>
  </si>
  <si>
    <t>Gestionnaires et autres employés. Partenaires du réseau de la santé.</t>
  </si>
  <si>
    <t>Bénévole temps partiel (commis)</t>
  </si>
  <si>
    <t>Institut universitaire de gériatrie de Montréal</t>
  </si>
  <si>
    <t>Les ressources étant limitées partout dans le réseau, nous aurions intérêt à travailler davantage en réseau et à établir des partenariats au niveau des services (le RUIS UdeM est un partenariat d'achat de ressources seulement).   Le lieu physique de la bibliothèque est de moins en moins utilisé. Presque tous nos services sont offerts à distance, via courriels, téléphone, accès en ligne aux ressources, bientôt le PEB et les livrels (e-books)... Ce mouvement est irréversible et va dans le sens des besoins de nos usagers (de plus en plus équipés des technos mobiles).   Pourquoi ne pas penser à travailler ensemble au développement d'un site web unique de ressources et de services documentaires? Cela irait vraiment dans l'intérêt de nos usagers.  On remarque aussi une sous-utilisation des ressources documentaires liée en partie au fait qu'on ne passe pas assez de temps à en faire la promotion.</t>
  </si>
  <si>
    <t>Abolition de poste pour cause de compression budgétaire
application de la loi 100</t>
  </si>
  <si>
    <t>Moins de choix et moins de nouveautés pour les usagers</t>
  </si>
  <si>
    <t>Hospitalier autre que CHU (affilié ou non, excluant les instituts universitaires)</t>
  </si>
  <si>
    <t>Je fais partie de l'équipe de la direction de la recherche qui recense toutes les activités scientifiques du Centre de recherche (portion : publications-communications-rayonnement ) permettant aux gestionnaires de de répondre aux exigences des organismes subventionnaires.    Formation générale des étudiants de niveaux maîtrise et doctorat : intégrée à un cours universitaire sur la communication scientifique qui touche entre autres,les demandes de subventions, la rédaction d'articles scientifiques etc. Notre bibliothèque étant plutôt virtuelle ; cette formation permet à la fois d'établir un contact et de faire valoir l'expertise de notre personnel.</t>
  </si>
  <si>
    <t>étudiants de niveaux maîtrise et doctorat ainsi que des post-docs</t>
  </si>
  <si>
    <t>Centre de recherche du CHU de Québec  (relevant de la Direction de la recherche du CHU de Québec)</t>
  </si>
  <si>
    <t>carole.brault@crchul.ulaval.ca</t>
  </si>
  <si>
    <t>application de la loi 100</t>
  </si>
  <si>
    <t>Abolition de poste pour cause de compression budgétaire
Fusion d'établissement
Attrition pour cause de réaffectation budgétaire</t>
  </si>
  <si>
    <t>Augmentation d'achalandage suite au réaménagment.</t>
  </si>
  <si>
    <t>Un coordonnateur et un chef d'équipe (tech. doc.)</t>
  </si>
  <si>
    <t>Chu de Québec (Direction de l'enseignement). Chu de Québec Cinq hôpitaux • Centre hospitalier de l’Université Laval (CHUL) • Hôpital de l'Enfant-Jésus • Hôpital du Saint-Sacrement • Hôpital Saint-François d’Assise • L’Hôtel-Dieu de Québec</t>
  </si>
  <si>
    <t>Chu de Québec     Cinq hôpitaux   • Centre hospitalier de l’Université Laval (CHUL)  • Hôpital de l'Enfant-Jésus  • Hôpital du Saint-Sacrement  • Hôpital Saint-François d’Assise  • L’Hôtel-Dieu de Québec</t>
  </si>
  <si>
    <t>Poste de bibliothécaire à temps complet (qui fait suite au départ à la retraite du bibliothécaire précédent - celui-ci était à 3 jours/semaine)</t>
  </si>
  <si>
    <t>INESSS (siège social à Québec)</t>
  </si>
  <si>
    <t>Le budget de la blibliothèque reste le même depuis au moins 5 ans. Aucune augmentation ne nous a été attribuée.Nous achetons toujours pour le même budget pour l'achat de livres et de périodiques, mais notre pouvoir d'achat diminue à chaque année. Nous sommes donc dans l'obligation de couper sur l'abonnement de plusieurs périodiques chaque année pour maintenir l'équilibre budgétaire.</t>
  </si>
  <si>
    <t>Montérégie</t>
  </si>
  <si>
    <t>Délai considérable du traitement documentaire (acquisition des ouvrages, renouvellement des abonnements, trous dans les collections, etc.) IMPACT: clientèle impatiente, acquisition par leur propre moyen, perte du repérage des documents au sien de l'établissement,     Beaucoup moins de soutien dans le développement de la pratique des intervenants</t>
  </si>
  <si>
    <t>aide à la création de revue systématique  Soutien à la production de publication officielle  accroissement du rôle conseil en matière de respect des droits d'auteur en lien avec l'acquisition de ressources électroniques</t>
  </si>
  <si>
    <t>poste temps partiel de professionnel (1)</t>
  </si>
  <si>
    <t>Nous n'avons pas les versions à jour des volumes de référence.     Des gens ont parfois besoin de consulter un volume rapidement, mais il y a un délai, car je dois l'emprunter ailleurs.    Au niveau de l'espace, nous avons déménagé dans un local plus petit, mais il répond à nos besoins.</t>
  </si>
  <si>
    <t>Centre-du-Québec</t>
  </si>
  <si>
    <t>J'ai débuté ma pré-retraite et suis passée de 5 à 4 jours semaines et malheureusement ma journée n'a pas été remplacée. Il y a une autre technicienne mais l'hôpital n'a pas augmentsé ses heures.  La conséquence est que nous ne pouvons pas donner autant de formations qu'avant</t>
  </si>
  <si>
    <t>Hôpital Santa Cabrini</t>
  </si>
  <si>
    <t>Agence de la santé et des services sociaux de la Capitale-Nationale</t>
  </si>
  <si>
    <t>Hopital Rivieres-des-Prairies</t>
  </si>
  <si>
    <t>- La réduction des budgets change le paradigme en matière d'offre de services : notre milieu est amené à offrir plus de formation aux clients pour les rendre plus autonomes dans leur recherche d'information;  - Même s'il n'y a pas eu abolition de poste, l'amorce des pré-retraites laisse présager de la future attrition, ce qui aura des impacts sur le volume et la qualité des services, de même que sur les heures d'ouverture à moyen terme.</t>
  </si>
  <si>
    <t>- Le service de veille offert depuis bientôt 10 ans est reçu, selon les évaluations formelles, comme utile et soutenant à la prise de décision clinicoadministrative;  - La formation offerte permet aux utilisateurs de mieux cerner leur environnement informationnel et d'en comprendre les enjeux.</t>
  </si>
  <si>
    <t>Agence de la santé et des services sociaux de la Montérégie</t>
  </si>
  <si>
    <t>Organisation de rencontres scientifiques</t>
  </si>
  <si>
    <t>- Meilleure intégration dans les équipes interdisciplinaires  - Plus grande visibilité  - Réponse à un plus grand éventail de besoins des clientèles</t>
  </si>
  <si>
    <t>Centre d'information Leucan</t>
  </si>
  <si>
    <t>Abolition de poste pour cause de réaffectation budgétaire</t>
  </si>
  <si>
    <t>Le service de prêt de documents se fait parfois par un bénévole ou parfois par un bibliothécaire de passage</t>
  </si>
  <si>
    <t>Diminution dans le nombre de références données  Diminution dans le nombre de documents offerts  Diminution dans le nombre de prêts de documents</t>
  </si>
  <si>
    <t>1?</t>
  </si>
  <si>
    <t>Soutien aux patients (prise en charge de leur maladie)  Soutien aux organisateurs communautaires dans leur pratique(regroupement sur Internet de leurs outils cliniques)  Soutien aux professionnels de la santé dans leur pratique (documentation offerte sur la problématique de la communication interculturelle).</t>
  </si>
  <si>
    <t>Laval</t>
  </si>
  <si>
    <t>Centre de santé et services sociaux de Laval</t>
  </si>
  <si>
    <t>Déménagement dans un local plus adéquat et éclairé mais plus loin des principaux utilisateurs</t>
  </si>
  <si>
    <t>Accès à moins de périodiques en version imprimée en raison de l'annulation de plus de la moitié des abonnements.</t>
  </si>
  <si>
    <t>Accès au catalogue via les ordinateurs de notre hôpital  Accès aux périodiques électroniques à partir de tout ordinateur de notre hôpital et dans le cas de certains titres, à partir de leur ordinateur à la maison.  Accès à des bases de données médicales scientifiques via les ordinateurs au travail  Informés régulièrement par courriel des nouvelles acquisitions, d'articles pertinents à leur pratique ainsi que d'autres suggestions de sites web, de documents en ligne, etc.</t>
  </si>
  <si>
    <t>Consultants recrutés par notre hôpital.</t>
  </si>
  <si>
    <t>Bénévole</t>
  </si>
  <si>
    <t>Institut de réadaptation Gingras-Lindsay-de-Montréal</t>
  </si>
  <si>
    <t>Dans le contexte actuel de restrictions budgétaires je crains qu'il y aie des coupures de personnel et de budget dans les années à venir.  Dans le contexte de fusions d'établissements, ce que nous vivons présentement dans mon milieu de travail, je crains qu'il y aie une fusion des bibliothèques et des coupures de personnel et des fermetures dans certains des établissements.  biblio.irglm@ssss.gouv.qc.ca</t>
  </si>
  <si>
    <t>Diminution du budget d'acquisitions: moins d'abonnements aux revues scientifiques et moins d'achat de livres      - Plus de PEB  - Augmentation de l'utilisation des comptes proxy par la communauté universitaire = plus de formation donnée par le personnel de la bibliothèque à l'utilisation du proxy pour accéder aux ressources de l'UdeM   - Plus de formation à l'utilisation du résolveur de lien (de la bibliothèque) qui facilite l'accès au texte intégral, par Google Scholar</t>
  </si>
  <si>
    <t>Service de veille et de recherche permet aux équipes d'être proactives et d'aller de l'avant (témoignage de la Direction Qualité/sécurité/risque, de la Direction générale)     Grâce au service de veille des équipes de travail ou des cliniques ont repris les clubs de lecture    Permet aux médecins, infirmières et professionnels d'être à la fine pointe des connaissances pour l'amélioration des pratiques et des soins (mises à jour des protocoles de soins, des pratiques, des guidelines, etc..)    Formation Endnote et Zotero facilite la gestion des références et la rédaction des articles, très apprécié</t>
  </si>
  <si>
    <t>CHU Sainte-justine</t>
  </si>
  <si>
    <t>- Une des bibliothécaires est aussi chef de service  - Le soutien de secrétariat ne correspond pas à un poste dans notre bibliothèque mais nous est offert par notre direction selon les besoins</t>
  </si>
  <si>
    <t>Centre jeunesse de Monréal - Institut universitaire</t>
  </si>
  <si>
    <t>Certains éditions ne sont pas nécessairement achetés lors de leur publication mais 1 année plus tard.</t>
  </si>
  <si>
    <t>Mauricie</t>
  </si>
  <si>
    <t>CSSS de l'Énergie :                      Bibliothèque médicale - Hôpital du Centre-de-la-Mauricie                     Centre de documentation - Centre régional en santé mentale</t>
  </si>
  <si>
    <t>Depuis 10 ans le budget du Centre de documentation est demeuré le même.  Vu l'augmentation annuelle des coûts des abonnements ça se traduit par:   une diminution dans le nombre d'abonnement  (en 2003 - 120 titres, en 2013 - 91titres)   augmentation dans le nombre de PEB   Délai pour l'usager pour obtenir l'information voulue au moment voulue.    Depuis 2006, le Centre de documentation n'a pas de local désigné.  Présentement, il se trouve dans un espace conçu initialement comme salle de réunion.    Loin du corridor où les médecins circulent.  Près de la salle d'attente des cliniques spécialisées.  Pas très calme, on entend les conversations entre patients, lorsque les employés appellent les usagers au microphone.  Pas assez d'espace pour ranger tous les périodiques actifs.  Un autre petit local éloigné du Centre de documentation est utilisé pour ranger la collection moins consultée.</t>
  </si>
  <si>
    <t>CSSS Pierre-Boucher  1333, boul. Jacques-Cartier, est  Longueuil, Qc  J4M 2A5</t>
  </si>
  <si>
    <t>Délais d'attente plus longs pour les services.</t>
  </si>
  <si>
    <t>La collection  de livres périclite et les usagers viennent moins sur place.   Nous augmentons le prêt entre bibliothèques pour les périodiques et les frais sont transférés à l'usager; or les professionnels autres que les médecins et résidents n'ont pas de budget et doivent défrayer de leur poche les frais encourus ce qui constitue un frein et souvent ils renoncent à faire venir les articles.    Ces professionnels de plus n'ont pas de code d'accès pour utiliser les ressources de l'Université. L'effet pervers est qu'il y a deux vitesses d'accès à l'information selon le statut de notre clientèle : médecins et non médecins.</t>
  </si>
  <si>
    <t>Reconnaissance du rôle et de l'utilité des bibliothécaires dans les équipes cliniques pour faire des recherches documentaires efficientes sur les bonnes pratiques sauvant ainsi un temps fou aux professionnels de la santé.    Les bibliothécaires du Centre d'information au patient sont des partenaires des soignants en soutenant leurs classes d'enseignement par la production de divers produits , documents ou offres de services au patient et ses proches. Les patients veantn sur place au Centre manifestent beaucoup de reconnaissance et la fréquentation augmente graduellement. Les volets prévention et maintien des bonnes habitudes de vie qui ont été prévilégiés dans le développement de la collection ont un impact direct sur la santé des usagers.</t>
  </si>
  <si>
    <t>Gestionnaires de la santé</t>
  </si>
  <si>
    <t>Hôpital Maisonneuve-Rosemont</t>
  </si>
  <si>
    <t>Le centre de documentation est moins présent dans les activités de l'organisation par manque de ressources et devient (encore plus invisible).  Les usagers se débrouillent pour trouver les documents dont ils ont besoin ailleurs.  Moins d'attente par rapport au centre de documentation</t>
  </si>
  <si>
    <t>Réponse positive des usagers à une offre de service de veille  Augmentation de l'utilisation de certains services  Plus de visibilité</t>
  </si>
  <si>
    <t>Le budget est alloué principalement au nursing et non à la documentation.  Nous sommes uniquement à 1 journée/semaine avec une technicienne en documentation.  La formation des intervenants est peut être moins pointue qu'elle pourrait l'être.</t>
  </si>
  <si>
    <t>Réduction continuelle de la collection de périodiques. Moins de documentation disponible sur place, recours plus grand au PEB, donc augmentation du temps de réponse dan sles servive à l'usager qui, au XXI siècle s'attend à l'instantanéité.</t>
  </si>
  <si>
    <t>C'est compliqué.  Un poste de bibliothécaire système est maintenant occupé par le détenteur d'un bacc par cumul en informatique et qui est technicien de documentation à la base.    Ceci n'était pas voulu. On avons embauché le candidat que nous avons jugé le meilleur. Et cette personne était meilleure que les bibliothécaires qui se sont présentés.</t>
  </si>
  <si>
    <t>La visibilité du centre de documentation et donc une utilisation accrue des services anciens et nouveaux services. Arrivée d'un nouvelle clientèle (de nouveaux usagers).    Aucune augmentation de budget, mais reprise de contrôle du budget face au service des finances. Crédibilité accrue.    Réception positive et ouverture lors de demande de participation à des comités internes, externes ou a des formations, colloques et congrès.</t>
  </si>
  <si>
    <t>Et un spécialiste en procédés administratifs (informaticien) qui assume le poste de bibliothécaire système.</t>
  </si>
  <si>
    <t>Le centre de doc plus attrayant, plus clair attire un peu plus de clientèle</t>
  </si>
  <si>
    <t>Chaudière-Appalaches</t>
  </si>
  <si>
    <t>Attrition pour cause de réaffectation budgétaire
Fusion d'établissement</t>
  </si>
  <si>
    <t>Plus grande facilité d'accès aux documents.  Appréciation soutenue des services mis sur pied.</t>
  </si>
  <si>
    <t>Bibliothèques spécialisées, municipales, etc.</t>
  </si>
  <si>
    <t>Il n'y a pas de de réduction de budget, mais il n'y a pas eu d'augmentation non plus depuis plus de 10 ans. Donc, notre pouvoir d'achat a beaucoup diminué. Pour ce qui est de l'achat de livres, c'est encore passable, mais du côté de l'achat des périodiques et des bases de données, notre collection de titre a diminué de 30% en 5 ans seulement.</t>
  </si>
  <si>
    <t>- Surcharge de l'employé chargé de faire le prêt entre bibliothèque (dû à l'annulation de plusieurs titres de périodiques)  - Diminution du nombre de ressources en ligne (alors qu'il devrait augmenter!) et d'informations disponibles rapidement  - Augmentation du délai de réponse aux utilisateurs de la bibliothèque</t>
  </si>
  <si>
    <t>- Nous développons le service de veille pour être certain que l'information disponible à la bibliothèque soit bien utilisée. Il y a une hausse constante de la fréquentation de la bibliothèque depuis 3 ans.  - Formation aux usagers : Il n'y avait aucune formation avant. Nous apprenons maintenant aux intervenants à trouver de l'information pertinente eux-mêmes (pas juste Google!).  - Développement des services à distance: notre csss couvre une grande région et plusieurs établissement. Les services en ligne permettent aux intervenants travaillant à distance d'avoir accès à l'information.</t>
  </si>
  <si>
    <t>Gestionnaires, partenaires du CSSS, bénévoles</t>
  </si>
  <si>
    <t>À trois, nous gérons 3 services : bibliothèque, gestion des documents administratifs et prêt d'équipements audiovisuels.</t>
  </si>
  <si>
    <t>Lanaudière</t>
  </si>
  <si>
    <t>Bibliothèque du CSSS du Nord de Lanaudière</t>
  </si>
  <si>
    <t>Je trouve que la nomenclature du Conseil du trésor est très restrictive et n'est pas très juste pour ce qui est des services de bibliothèque et archives dans le domaine de la santé. Par exemple, pour les bibliothécaires, le diplôme exigé est un baccalauréat en bibliothéconomie, alors que ça n'existe pas, c'est une maîtrise. Évidemment, nous sommes payés en fonction d'un bacc, pas d'une maîtrise. De plus, il est impossible pour moi d'engager du personnel qui n'ont pas fait la technique en documentation. Par exemple, comme je gère également le service de gestion des documents administratifs, je dois parfois engager des archivistes (qui peuvent aussi avoir fait le certificat en archivistique ou la maîtrise), mais je ne peux les engager que lorsqu'ils ont fait la technique en documentation. Dans la nomenclature du Conseil du trésor, le titre d'archiviste n'existe pas. Il n'y a que archiviste médical qui n'a évidemment aucun rapport. Je ne sais pas s'il est possible de porter ce fait à leur attention, mais moins de rigidité serait apprécié. Merci.</t>
  </si>
  <si>
    <t>Bas-Saint-Laurent</t>
  </si>
  <si>
    <t>- Collection n'est plus à jour, vieille édition    - Restriction de l'accès à l'information    - Plus d'accès aux bases de données payantes</t>
  </si>
  <si>
    <t>- Service personnalisé    - Plus facilement accès aux ressouces par distance    - Continuité dans le service</t>
  </si>
  <si>
    <t>1 informationniste à temps complet</t>
  </si>
  <si>
    <t>Saguenay–Lac-Saint-Jean</t>
  </si>
  <si>
    <t>CSSS de Chicoutimi</t>
  </si>
  <si>
    <t>Une personne est responsable de la bibliothèque. Elle ne travaille pas uniquement pour la bibliothèque. Elle agit en tant que superviseure. J'estime que 5 à 10% de sa tâche de travail est effectuée pour la bibliothèque.</t>
  </si>
  <si>
    <t>CSSS Région de Thetford</t>
  </si>
  <si>
    <t>Bonjour,  Étant ici depuis 6 mois, j'ai répondu au meilleur de mes connaissances. Je suis remplacante sur un poste laissé vacant après un départ à la retraite et je travaille seule.    En chaudière-appalaches, il y a un projet de régionalisation des bibliothèques de la santé vers Alphonse-Desjardins à Lévis. Tant que le projet ne sera pas à terme, le poste vacant ne sera pas comblé.     Notre bibliothèque a changé de direction au mois de juin dernier et la nouvelle direction tient à conserver la bibliothèque.    Vous pouvez me contacter à claudia.dostie@ssss.gouv.qc.ca    Claudia Dostie,  technicienne en documentation  Centre de documentation  CSSS de la région de Thetford			  Téléphone :418 338-7777, poste 4019</t>
  </si>
  <si>
    <t>CRDITED de la Montérégie-Est</t>
  </si>
  <si>
    <t>Moins de périodiques</t>
  </si>
  <si>
    <t>Peu d'impact sur notre clientèle.</t>
  </si>
  <si>
    <t>Moins de documentation moins d'achats de périodiques)</t>
  </si>
  <si>
    <t>Mise à jour des conaissances   Information à jour  facilite le travail de rédaction</t>
  </si>
  <si>
    <t>- Le manque de budget pour acheter les nouveautés dans les différents domaines fait en sorte que la collection du centre de documentation n'est pas à jour.    - Obligation de faire des prêts entre bibliothèques qui parfois sont onéreux ou non disponibles et limitent le temps de consultation.    - Ne pouvant répondre positivement aux demandes de nos usagers cela amène une diminution de fréquentation.</t>
  </si>
  <si>
    <t>- Un nouvel aménagement rend le centre de documentation plus accessible et plus fonctionnel.  L'ambiance est aussi un poiont positif pour augmenter le taux de fréquentation.    - Les services documentaires offerts aux patients et au grand public sont très appréciés par cette clientèle.  Souvent, ils trouvent réponse à leur question.    - Au cours des années, les gestionnaires sont de plus en plus nombreux à s'adresser au centre de documentation et profiter des services documentaires.</t>
  </si>
  <si>
    <t>CSSS DRUMMOND (HÔPITAL SAINTE-CROIX)</t>
  </si>
  <si>
    <t>Accessibilité réduite pour l'accès à des revues donc un délai plus long avant d'obtenir l'article (photocopie sur place versus une demande de P.E.B.)    Le medecin signera le congé du patient seulement après avoir obtenu les informations sur sa maladie.  Comme le délai pour obtenir l'article est plus long,  le temps d'hospitalisation devient donc plus long.</t>
  </si>
  <si>
    <t>Centre de réadaptation La Myriade</t>
  </si>
  <si>
    <t>TOTAL 2019</t>
  </si>
  <si>
    <t>TOTAL 2014</t>
  </si>
  <si>
    <t>Différence entre les 2 sondages</t>
  </si>
  <si>
    <t>CIUSSS de la Mauricie et du Centre du Québec</t>
  </si>
  <si>
    <t>CISSS du Bas St-Laurent</t>
  </si>
  <si>
    <t># de techniciennes temps plein pour 9 CISSS =((3*1)+(3*2)+(2*3)) =15</t>
  </si>
  <si>
    <t># de techniciennes temps plein pour 9 CIUSSS =((3* 1)+ (2*2)+(3*4)+(1*6))=25</t>
  </si>
  <si>
    <t># d'institut de recherche</t>
  </si>
  <si>
    <t>Domaine des institut de recherche</t>
  </si>
  <si>
    <t>Baccalauréat en communications</t>
  </si>
  <si>
    <t>Chef de service - Bibliothèques et Soutien aux activités d'enseignement universitaire</t>
  </si>
  <si>
    <t xml:space="preserve">Quelques tâches sont effectuées par toutes mais il y a des spécialités (ex: le catalogage est effectué par 1-2 techniciennes seulement, 1 bibliothécaire est dédié aux revues systématiques), Les tech doc et les bib connaissent leurs rôles respectifs et ceux-ci sont respectés. </t>
  </si>
  <si>
    <t>SIGB et Excel</t>
  </si>
  <si>
    <t>Chef de service, Collaboration proximale avec les bibliothécaires qui assurent les suivis des dépenses et indiquent à la gestionnaires les écarts/enjeux</t>
  </si>
  <si>
    <t xml:space="preserve">Tous les employés ont accès aux ressources que met à la disposition du CIUSSS le Consortium du RUISSS de l'UdeM. Accès au Proxy de L'UdeM retiré il y a près de 10 ans. </t>
  </si>
  <si>
    <t>Sommes en processus de fusion. D'ici à la fusion : 3 SIGB = utilisés - Biblionet, Koha Santécon et Kentika</t>
  </si>
  <si>
    <t>Répertoire de vedettes-matière de l'Université Laval, OHPH et thesaurus maison</t>
  </si>
  <si>
    <t>Tous les employés du CCSMTL, Md, chercheurs, assistants de recherche, usagers, bénévoles, stagiaires</t>
  </si>
  <si>
    <t>Format électronique par courriel, Avec une note au destinataire expliquant les règles d'utilisation pour respect des droits d'auteurs</t>
  </si>
  <si>
    <t>Je n'ai pas accès à l'information au moment de répondre au sondage</t>
  </si>
  <si>
    <t>Les clients peuvent faire la demande directement à la bibliothèque mais il existe aussi un formulaire Smartsheet qui envoie alerte au milieu</t>
  </si>
  <si>
    <t xml:space="preserve">Technicienne en documentation, Bibliothécaire, Les formations sont une initiative de la DEUR (FormaDEUR) pour les employés de la DEUR. Il est prévu que certaines s'adressant à un public plus large soit offertes par le biais du PDRH. </t>
  </si>
  <si>
    <t>Chercheurs, Professionnels de la santé (psychologue, travailleur social, etc.), Stagiaires/ résidents, APPR des équipes de recherche</t>
  </si>
  <si>
    <t>Selon la demande, Calendrier de formation programmée à l'avance, Tel que mentionné plus haut : FormaDEUR pour personnel de la DEUR et à venir, certaines formations via le PDRH</t>
  </si>
  <si>
    <t>Soutien à la recherche documentaire, Revue systématique, Veille Informationelle, Diffusion de tables matières, Dépôt légal (attribution des ISBN, ISSN), Centre d’information aux patients, Collaboration des bibliothécaires aux ETMI's</t>
  </si>
  <si>
    <t>Collaboration des bibliothécaires aux ETMI's</t>
  </si>
  <si>
    <t>EXTERNE (vous avez un site web qui est propre à la bibliothèque), Le portail des bibliothèques est sur le point d'être lancé - une questions de semaines</t>
  </si>
  <si>
    <t xml:space="preserve">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Item 1 : pas allocution mais remise du feuillet sur les bib à la journée d'accueil des nouveaux employés; Présentation des nouveautés dans l'intranet. Un groupe de travail travaille actuellement à harmoniser nos modalités de promotion et de diffusion au sein de l'organisation. </t>
  </si>
  <si>
    <t xml:space="preserve">Articles dans le bulletin interne
Articles promotionnels (signet, carte d'affaire, etc.)
Site web, 
pas allocution mais remise du feuillet sur les bib à la journée d'accueil des nouveaux employés
 Un groupe de travail travaille actuellement à harmoniser nos modalités de promotion et de diffusion au sein de l'organisation. 
</t>
  </si>
  <si>
    <t>CISSS des Laurentides</t>
  </si>
  <si>
    <t xml:space="preserve"># de bibliothécaires temps plein pour 9 CIUSSS </t>
  </si>
  <si>
    <t># de bibliothécaires temps plein pour 7 supra</t>
  </si>
  <si>
    <t xml:space="preserve"># de bibliothécaires temps plein pour 9 CISSS </t>
  </si>
  <si>
    <t xml:space="preserve"># de bibliothécaires temps plein pour 27 organisations </t>
  </si>
  <si>
    <t xml:space="preserve"># de bibliothécaires temps plein pour 2 autres établissements </t>
  </si>
  <si>
    <t xml:space="preserve"># de bibliothécaires temps partiel pour 27 organisations </t>
  </si>
  <si>
    <t># de bibliothécaires temps plein pour 9 CIUSSS</t>
  </si>
  <si>
    <t xml:space="preserve"># de bibliothécaires temps plein pour 7 supra </t>
  </si>
  <si>
    <t># de bibliothécaires temps plein pour 9 CISSS</t>
  </si>
  <si>
    <t># de bibliothécaires temps plein pour 2 autres établissements</t>
  </si>
  <si>
    <t xml:space="preserve"># de techniciennes temps plein pour 27 organisations </t>
  </si>
  <si>
    <t xml:space="preserve"># de techniciennes temps partiel pour 27 organisations </t>
  </si>
  <si>
    <t xml:space="preserve"># de techniciennes temps plein pour 9 CIUSSS </t>
  </si>
  <si>
    <t xml:space="preserve"># de techniciennes temps plein pour 7 supra </t>
  </si>
  <si>
    <t xml:space="preserve"># de techniciennes temps plein pour 9 CISSS </t>
  </si>
  <si>
    <t># de techniciennes temps plein pour 2 autres établissements</t>
  </si>
  <si>
    <t xml:space="preserve"># d'autres temps plein pour 27 organisations </t>
  </si>
  <si>
    <t xml:space="preserve"># d'autres temps plein pour 9 CIUSSS </t>
  </si>
  <si>
    <t># d'autres temps plein pour 2 autres établissements</t>
  </si>
  <si>
    <t xml:space="preserve"># d'autres temps partiel pour 27 organisations </t>
  </si>
  <si>
    <t># d'autres temps plein pour 9 CIUSSS</t>
  </si>
  <si>
    <t># de techniciennes temps plein pour 7 supra</t>
  </si>
  <si>
    <t># de techniciennes temps plein pour 9 CISSS</t>
  </si>
  <si>
    <t xml:space="preserve"># total d'employés pour 27 organisations </t>
  </si>
  <si>
    <t xml:space="preserve"># total d'employés pour 9 CIUSSS </t>
  </si>
  <si>
    <t xml:space="preserve"># total d'employés pour 7 supra </t>
  </si>
  <si>
    <t># total d'employés pour 9 CISSS</t>
  </si>
  <si>
    <t xml:space="preserve"># total d'employés pour 2 autres établissements </t>
  </si>
  <si>
    <t xml:space="preserve"># total d'employés temps plein pour 27 organisations </t>
  </si>
  <si>
    <t xml:space="preserve"># total d'employés temps plein pour 9 CIUSSS </t>
  </si>
  <si>
    <t xml:space="preserve"># total d'employés temps plein pour 7 supra </t>
  </si>
  <si>
    <t xml:space="preserve"># total d'employés temps plein pour 9 CISSS </t>
  </si>
  <si>
    <t xml:space="preserve"># total d'employés temps plein pour 2 autres établissements </t>
  </si>
  <si>
    <t xml:space="preserve"># total d'employés temps partiel pour 27 organisations </t>
  </si>
  <si>
    <t># total d'employés temps partiel pour 9 CIUSSS</t>
  </si>
  <si>
    <t xml:space="preserve"># total d'employés temps partiel pour 7 supra </t>
  </si>
  <si>
    <t xml:space="preserve"># total d'employés temps partiel pour 9 CISSS </t>
  </si>
  <si>
    <t># total d'employés temps plein pour 2 autres établissements</t>
  </si>
  <si>
    <t>Nom de votre organisation?</t>
  </si>
  <si>
    <t>Nombre d'employés temps plein</t>
  </si>
  <si>
    <t>Résidents en médecine</t>
  </si>
  <si>
    <t xml:space="preserve">Nombre d'employés équivalent à temps plein </t>
  </si>
  <si>
    <t>Temps plein</t>
  </si>
  <si>
    <t>Temps partiel</t>
  </si>
  <si>
    <t>Technicienne(s) en Documentation</t>
  </si>
  <si>
    <t>Titre du poste de la personne qui gère la bibliothèque</t>
  </si>
  <si>
    <t>Formation de la personne qui gère la bibliothèque ?</t>
  </si>
  <si>
    <t>Direction se trouve la bibliothèque ?</t>
  </si>
  <si>
    <t>Nombre de site de Bibliothèque ?</t>
  </si>
  <si>
    <t>Les sites de l’organisation peuvent-ils utiliser les services et/ou les outils de la Bibliothèque ?</t>
  </si>
  <si>
    <t>Répartition des tâches parmi les membres de l'équipe ?</t>
  </si>
  <si>
    <t>Consignez-vous des statistiques (excluant celles requises par le MSSS) ?</t>
  </si>
  <si>
    <t>Outil utilisé pour consigner les statistiques ?</t>
  </si>
  <si>
    <t>Les budgets ont-ils été fusionnés ?</t>
  </si>
  <si>
    <t>Critères utilisés pour l'attribution du montant du budget ?</t>
  </si>
  <si>
    <t>Consortium d’achat de ressources documentaires faites vous partie?</t>
  </si>
  <si>
    <t>Affiliation à une université, qui a accès aux ressources de cette université ?</t>
  </si>
  <si>
    <t>Abonnement à d'autres ressources documentaires ?</t>
  </si>
  <si>
    <t>SIGB utilisé</t>
  </si>
  <si>
    <t>Inegalités sociales (CREMIS)
vieillissement (IUGM)
Déficience physique (IURDPM)
Jeunesse (IUJD)
Dépendance (IUD)
Santé publique (CReSP)</t>
  </si>
  <si>
    <t>Santé (Cerveau et développement de l'enfant; Santé musculosquelettique, réadaptation et technologies médicales; Maladies immunitaires et cancers;  Maladies infectieuses et soins aigus; Pathologies fœtomaternelles et néonatales; Santé métabolique et cardiovasculaire)</t>
  </si>
  <si>
    <t>santé - (Endocrinologie et néphrologie; Maladies infectieuse et immunitaires; Médecine régénératrice; Neurosciences; Oncologie;  Reproduction et santé de la mère et de l'enfant; Santé des populations et pratiques optimales en santé)</t>
  </si>
  <si>
    <t>santé (IR-CUSM) - (Réparation du cerveau et neurosciences intégratives; Oncologie; Santé cardiovasculaire; Santé de l'enfant et développement humain; Désordres métaboliques et complications; Maladies infectieuses et immunité en santé mondiale; Blessure, réparation, récupération; Maladies respiratoires )</t>
  </si>
  <si>
    <t xml:space="preserve">CHUM </t>
  </si>
  <si>
    <t>Santé (Cancer; Cardiométabolique; Carrefour de l'innovation et de l'évaluation en santé; Imagerie et ingénierie; Immupathologie; Neurosciences)</t>
  </si>
  <si>
    <t>système apprenant en santé et services sociaux – (SASSS)</t>
  </si>
  <si>
    <t>Vision - Institut Nazareth et Louis Braille</t>
  </si>
  <si>
    <t># d'institut/centre de recherche</t>
  </si>
  <si>
    <t>Santé (Pratiques innovantes et processus de changement; Expérience et autogestion de la maladie; Santé et mieux-être des ressources soignantes)</t>
  </si>
  <si>
    <t>Spectre de l'autisme et trouble du développement</t>
  </si>
  <si>
    <t>Santé (Immunologie-oncologie; Néphrologie; Santé de la vision)
Santé mentale (IUSMM)</t>
  </si>
  <si>
    <t>Santé mentale (CERVO)
Premières lignes
Déficience physique (CIRRIS)
Jeunesse et famille (CRUjef)</t>
  </si>
  <si>
    <t xml:space="preserve">Vieillissement
Premières lignes
Santé (Cancer: biologie, pronostic et diagnostic; Diabète, obésité et complications cardiovasculaires; Imagerie médicale; Inflammation, douleur; Mère-enfant, Santé: populations, organisations pratiques)
</t>
  </si>
  <si>
    <t>Soins de santé (Soins de premières lignes; Soins pour les personnes âgées; Salles d’urgence; Cancérologie communautaire)
Santé mentale (Hôpital Douglas)</t>
  </si>
  <si>
    <t>Santé (Santé mentale de l'enfant et de l'adolescent; Santé physique; Société et culture)</t>
  </si>
  <si>
    <t>Santé (Axe vasculaire; Axe électrophysiologique; Axe myocardique)</t>
  </si>
  <si>
    <t>Domaine/ Axe de recherche</t>
  </si>
  <si>
    <t>Pratiques intersectorielles à l’interface de la santé mentale de la justice et de la sécurité publique</t>
  </si>
  <si>
    <t>Santé (Cardiologie; Pneumologie; Obésité, diabète de type 2 et métabolisme)</t>
  </si>
  <si>
    <t>Sharefile</t>
  </si>
  <si>
    <t>Depuis Septembre 2021, une docorante en droit est attitré aux demandes en lien avec le droit d'auteur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</si>
</sst>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10" x14ac:knownFonts="1">
    <font>
      <sz val="10"/>
      <color rgb="FF000000"/>
      <name val="Arial"/>
    </font>
    <font>
      <sz val="10"/>
      <name val="Arial"/>
      <family val="2"/>
    </font>
    <font>
      <sz val="10"/>
      <name val="Arial"/>
      <family val="2"/>
    </font>
    <font>
      <sz val="10"/>
      <color rgb="FF000000"/>
      <name val="Arial"/>
      <family val="2"/>
    </font>
    <font>
      <b/>
      <sz val="10"/>
      <color rgb="FF000000"/>
      <name val="Arial"/>
      <family val="2"/>
    </font>
    <font>
      <b/>
      <sz val="10"/>
      <color theme="1"/>
      <name val="Arial"/>
      <family val="2"/>
    </font>
    <font>
      <b/>
      <sz val="8"/>
      <color rgb="FF000000"/>
      <name val="Arial"/>
      <family val="2"/>
    </font>
    <font>
      <b/>
      <i/>
      <sz val="10"/>
      <color rgb="FF000000"/>
      <name val="Arial"/>
      <family val="2"/>
    </font>
    <font>
      <sz val="10"/>
      <name val="Microsoft Sans Serif"/>
      <family val="2"/>
    </font>
    <font>
      <b/>
      <sz val="10"/>
      <name val="Arial"/>
      <family val="2"/>
    </font>
  </fonts>
  <fills count="10">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indexed="51"/>
        <bgColor indexed="64"/>
      </patternFill>
    </fill>
    <fill>
      <patternFill patternType="solid">
        <fgColor indexed="5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2">
    <xf numFmtId="0" fontId="0" fillId="0" borderId="0"/>
    <xf numFmtId="0" fontId="8" fillId="0" borderId="0"/>
  </cellStyleXfs>
  <cellXfs count="124">
    <xf numFmtId="0" fontId="0"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xf numFmtId="0" fontId="3" fillId="0" borderId="0" xfId="0" applyFont="1" applyAlignment="1">
      <alignment horizontal="left" vertical="top" wrapText="1"/>
    </xf>
    <xf numFmtId="0" fontId="3" fillId="0" borderId="0" xfId="0" applyFont="1" applyAlignment="1"/>
    <xf numFmtId="2" fontId="3" fillId="0" borderId="0" xfId="0" applyNumberFormat="1" applyFont="1" applyAlignment="1"/>
    <xf numFmtId="2" fontId="0" fillId="0" borderId="0" xfId="0" applyNumberFormat="1" applyFont="1" applyAlignment="1"/>
    <xf numFmtId="2" fontId="0" fillId="2" borderId="0" xfId="0" applyNumberFormat="1" applyFont="1" applyFill="1" applyAlignment="1"/>
    <xf numFmtId="0" fontId="0" fillId="0" borderId="1" xfId="0" applyFont="1" applyBorder="1" applyAlignment="1"/>
    <xf numFmtId="0" fontId="3" fillId="0" borderId="1" xfId="0" applyFont="1" applyBorder="1" applyAlignment="1">
      <alignment textRotation="90"/>
    </xf>
    <xf numFmtId="0" fontId="0" fillId="0" borderId="1" xfId="0" applyFont="1" applyBorder="1" applyAlignment="1">
      <alignment horizontal="left"/>
    </xf>
    <xf numFmtId="0" fontId="4" fillId="0" borderId="0" xfId="0" applyFont="1" applyAlignment="1">
      <alignment horizontal="left" vertical="top" wrapText="1"/>
    </xf>
    <xf numFmtId="0" fontId="0" fillId="0" borderId="0" xfId="0" pivotButton="1" applyFont="1" applyAlignment="1">
      <alignment horizontal="left"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1" xfId="0" pivotButton="1"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textRotation="90" wrapText="1"/>
    </xf>
    <xf numFmtId="0" fontId="0"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0" fillId="0" borderId="1" xfId="0" pivotButton="1" applyFont="1" applyBorder="1" applyAlignment="1"/>
    <xf numFmtId="0" fontId="0" fillId="0" borderId="1" xfId="0" applyNumberFormat="1" applyFont="1" applyBorder="1" applyAlignment="1"/>
    <xf numFmtId="0" fontId="5" fillId="3" borderId="1" xfId="0" applyFont="1" applyFill="1" applyBorder="1" applyAlignment="1">
      <alignment horizontal="left" vertical="top" wrapText="1"/>
    </xf>
    <xf numFmtId="0" fontId="5" fillId="3" borderId="1" xfId="0" applyFont="1" applyFill="1" applyBorder="1" applyAlignment="1">
      <alignment horizontal="left"/>
    </xf>
    <xf numFmtId="0" fontId="5" fillId="3" borderId="1" xfId="0" applyNumberFormat="1" applyFont="1" applyFill="1" applyBorder="1" applyAlignment="1"/>
    <xf numFmtId="0" fontId="0" fillId="0" borderId="1" xfId="0" applyNumberFormat="1" applyFont="1" applyFill="1" applyBorder="1" applyAlignment="1"/>
    <xf numFmtId="0" fontId="0" fillId="0" borderId="0" xfId="0" applyFont="1" applyFill="1" applyBorder="1" applyAlignment="1"/>
    <xf numFmtId="0" fontId="5" fillId="0" borderId="0" xfId="0" applyFont="1" applyFill="1" applyBorder="1" applyAlignment="1">
      <alignment horizontal="left" vertical="top" wrapText="1"/>
    </xf>
    <xf numFmtId="0" fontId="0" fillId="0" borderId="0" xfId="0" applyNumberFormat="1" applyFont="1" applyFill="1" applyBorder="1" applyAlignment="1"/>
    <xf numFmtId="0" fontId="5" fillId="0" borderId="0" xfId="0" applyNumberFormat="1" applyFont="1" applyFill="1" applyBorder="1" applyAlignment="1"/>
    <xf numFmtId="0" fontId="0" fillId="0" borderId="3" xfId="0" applyFont="1" applyBorder="1" applyAlignment="1">
      <alignment horizontal="left" vertical="top" wrapText="1"/>
    </xf>
    <xf numFmtId="0" fontId="0" fillId="0" borderId="2" xfId="0" applyNumberFormat="1" applyFont="1" applyBorder="1" applyAlignment="1"/>
    <xf numFmtId="0" fontId="0" fillId="0" borderId="0" xfId="0" applyNumberFormat="1" applyFont="1" applyBorder="1" applyAlignment="1"/>
    <xf numFmtId="0" fontId="0" fillId="0" borderId="5" xfId="0" applyNumberFormat="1" applyFont="1" applyBorder="1" applyAlignment="1"/>
    <xf numFmtId="0" fontId="0" fillId="0" borderId="6"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alignment horizontal="left"/>
    </xf>
    <xf numFmtId="0" fontId="0" fillId="0" borderId="4" xfId="0" applyFont="1" applyBorder="1" applyAlignment="1">
      <alignment horizontal="left"/>
    </xf>
    <xf numFmtId="0" fontId="3" fillId="0" borderId="1" xfId="0" applyNumberFormat="1" applyFont="1" applyBorder="1" applyAlignment="1"/>
    <xf numFmtId="0" fontId="5" fillId="4" borderId="1" xfId="0" applyFont="1" applyFill="1" applyBorder="1" applyAlignment="1">
      <alignment horizontal="left" vertical="top" wrapText="1"/>
    </xf>
    <xf numFmtId="0" fontId="0" fillId="2" borderId="1" xfId="0" applyNumberFormat="1" applyFont="1" applyFill="1" applyBorder="1" applyAlignment="1"/>
    <xf numFmtId="0" fontId="5" fillId="4" borderId="1" xfId="0" applyNumberFormat="1" applyFont="1" applyFill="1" applyBorder="1" applyAlignment="1"/>
    <xf numFmtId="0" fontId="0" fillId="0" borderId="0" xfId="0" applyFont="1" applyBorder="1" applyAlignment="1"/>
    <xf numFmtId="0" fontId="0" fillId="0" borderId="0" xfId="0" applyFont="1" applyBorder="1" applyAlignment="1">
      <alignment horizontal="left" vertical="top" wrapText="1"/>
    </xf>
    <xf numFmtId="0" fontId="0" fillId="0" borderId="11" xfId="0" applyNumberFormat="1" applyFont="1" applyBorder="1" applyAlignment="1"/>
    <xf numFmtId="0" fontId="0" fillId="0" borderId="12" xfId="0" applyNumberFormat="1" applyFont="1" applyBorder="1" applyAlignment="1"/>
    <xf numFmtId="0" fontId="0" fillId="0" borderId="10" xfId="0" applyNumberFormat="1" applyFont="1" applyBorder="1" applyAlignment="1"/>
    <xf numFmtId="0" fontId="0" fillId="0" borderId="13" xfId="0" applyFont="1" applyBorder="1" applyAlignment="1">
      <alignment horizontal="left"/>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4" fillId="0" borderId="0" xfId="0" applyFont="1" applyFill="1" applyBorder="1" applyAlignment="1">
      <alignment horizontal="left"/>
    </xf>
    <xf numFmtId="0" fontId="7" fillId="0" borderId="0" xfId="0" applyFont="1" applyAlignment="1"/>
    <xf numFmtId="0" fontId="0" fillId="2" borderId="0" xfId="0" applyNumberFormat="1" applyFont="1" applyFill="1" applyAlignment="1"/>
    <xf numFmtId="0" fontId="3" fillId="2" borderId="0" xfId="0" applyFont="1" applyFill="1" applyAlignment="1">
      <alignment horizontal="left" vertical="top" wrapText="1"/>
    </xf>
    <xf numFmtId="0" fontId="3" fillId="0" borderId="0" xfId="0" applyFont="1" applyFill="1" applyBorder="1" applyAlignment="1">
      <alignment horizontal="left"/>
    </xf>
    <xf numFmtId="0" fontId="0" fillId="0" borderId="1" xfId="0" applyFont="1" applyBorder="1" applyAlignment="1"/>
    <xf numFmtId="0" fontId="0" fillId="0" borderId="0" xfId="0" applyFont="1" applyAlignment="1"/>
    <xf numFmtId="0" fontId="0" fillId="0" borderId="1" xfId="0" applyFont="1" applyFill="1" applyBorder="1" applyAlignment="1"/>
    <xf numFmtId="0" fontId="3" fillId="0" borderId="9" xfId="0" applyFont="1" applyFill="1" applyBorder="1" applyAlignment="1">
      <alignment textRotation="90"/>
    </xf>
    <xf numFmtId="0" fontId="9" fillId="0" borderId="0" xfId="1" applyFont="1" applyAlignment="1">
      <alignment vertical="top"/>
    </xf>
    <xf numFmtId="0" fontId="9" fillId="5" borderId="0" xfId="1" applyFont="1" applyFill="1" applyAlignment="1">
      <alignment vertical="top"/>
    </xf>
    <xf numFmtId="0" fontId="9" fillId="0" borderId="19" xfId="1" applyFont="1" applyBorder="1" applyAlignment="1">
      <alignment vertical="top" textRotation="90" wrapText="1"/>
    </xf>
    <xf numFmtId="0" fontId="9" fillId="0" borderId="0" xfId="1" applyFont="1" applyAlignment="1">
      <alignment vertical="top" wrapText="1"/>
    </xf>
    <xf numFmtId="0" fontId="9" fillId="0" borderId="1" xfId="1" applyFont="1" applyBorder="1" applyAlignment="1">
      <alignment vertical="top" textRotation="90" wrapText="1"/>
    </xf>
    <xf numFmtId="0" fontId="9" fillId="0" borderId="1" xfId="1" applyFont="1" applyBorder="1" applyAlignment="1">
      <alignment horizontal="left" vertical="top" wrapText="1"/>
    </xf>
    <xf numFmtId="0" fontId="9" fillId="0" borderId="1" xfId="1" applyFont="1" applyBorder="1" applyAlignment="1">
      <alignment horizontal="left" vertical="top" textRotation="90" wrapText="1"/>
    </xf>
    <xf numFmtId="0" fontId="9" fillId="5" borderId="1" xfId="1" applyFont="1" applyFill="1" applyBorder="1" applyAlignment="1">
      <alignment horizontal="left" vertical="top" wrapText="1"/>
    </xf>
    <xf numFmtId="0" fontId="2" fillId="0" borderId="1" xfId="1" applyFont="1" applyBorder="1"/>
    <xf numFmtId="0" fontId="2" fillId="5" borderId="1" xfId="1" applyFont="1" applyFill="1" applyBorder="1"/>
    <xf numFmtId="0" fontId="8" fillId="0" borderId="1" xfId="1" applyBorder="1"/>
    <xf numFmtId="0" fontId="2" fillId="0" borderId="1" xfId="1" applyFont="1" applyBorder="1" applyAlignment="1">
      <alignment wrapText="1"/>
    </xf>
    <xf numFmtId="0" fontId="2" fillId="0" borderId="1" xfId="1" applyFont="1" applyBorder="1" applyAlignment="1">
      <alignment vertical="top"/>
    </xf>
    <xf numFmtId="0" fontId="2" fillId="0" borderId="13" xfId="1" applyFont="1" applyBorder="1"/>
    <xf numFmtId="0" fontId="8" fillId="0" borderId="0" xfId="1"/>
    <xf numFmtId="0" fontId="2" fillId="6" borderId="1" xfId="1" applyFont="1" applyFill="1" applyBorder="1"/>
    <xf numFmtId="0" fontId="2" fillId="7" borderId="1" xfId="1" applyFont="1" applyFill="1" applyBorder="1"/>
    <xf numFmtId="0" fontId="2" fillId="0" borderId="0" xfId="1" applyFont="1"/>
    <xf numFmtId="0" fontId="2" fillId="5" borderId="0" xfId="1" applyFont="1" applyFill="1"/>
    <xf numFmtId="0" fontId="3" fillId="0" borderId="1" xfId="0" applyFont="1" applyFill="1" applyBorder="1" applyAlignment="1">
      <alignment horizontal="left"/>
    </xf>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wrapText="1"/>
    </xf>
    <xf numFmtId="0" fontId="0" fillId="0" borderId="1" xfId="0" applyFont="1" applyBorder="1" applyAlignment="1"/>
    <xf numFmtId="0" fontId="0" fillId="0" borderId="0" xfId="0" applyFont="1" applyAlignment="1"/>
    <xf numFmtId="0" fontId="0" fillId="0" borderId="0" xfId="0" applyFont="1" applyFill="1" applyAlignment="1"/>
    <xf numFmtId="0" fontId="1" fillId="0" borderId="0" xfId="0" applyFont="1" applyFill="1" applyAlignment="1">
      <alignment horizontal="left" vertical="top" wrapText="1"/>
    </xf>
    <xf numFmtId="0" fontId="2" fillId="0" borderId="0" xfId="0" applyFont="1" applyFill="1" applyAlignment="1">
      <alignment horizontal="left" vertical="top" wrapText="1"/>
    </xf>
    <xf numFmtId="2" fontId="3" fillId="0" borderId="1" xfId="0" applyNumberFormat="1" applyFont="1" applyBorder="1" applyAlignment="1"/>
    <xf numFmtId="2" fontId="0" fillId="0" borderId="1" xfId="0" applyNumberFormat="1" applyFont="1" applyBorder="1" applyAlignment="1"/>
    <xf numFmtId="2" fontId="0" fillId="8" borderId="1" xfId="0" applyNumberFormat="1" applyFont="1" applyFill="1" applyBorder="1" applyAlignment="1"/>
    <xf numFmtId="2" fontId="0" fillId="2" borderId="1" xfId="0" applyNumberFormat="1" applyFont="1" applyFill="1" applyBorder="1" applyAlignment="1"/>
    <xf numFmtId="2" fontId="0" fillId="0" borderId="1" xfId="0" applyNumberFormat="1" applyFont="1" applyFill="1" applyBorder="1" applyAlignment="1"/>
    <xf numFmtId="0" fontId="3" fillId="0" borderId="1" xfId="0" applyFont="1" applyBorder="1" applyAlignment="1"/>
    <xf numFmtId="0" fontId="0" fillId="9" borderId="1" xfId="0" applyFont="1" applyFill="1" applyBorder="1" applyAlignment="1"/>
    <xf numFmtId="0" fontId="3" fillId="0" borderId="0" xfId="0" applyFont="1" applyBorder="1" applyAlignment="1"/>
    <xf numFmtId="0" fontId="3" fillId="0" borderId="0" xfId="0" applyFont="1" applyFill="1" applyAlignment="1">
      <alignment horizontal="left" vertical="top" wrapText="1"/>
    </xf>
    <xf numFmtId="0" fontId="0" fillId="0" borderId="0" xfId="0" applyFont="1" applyAlignment="1"/>
    <xf numFmtId="0" fontId="3" fillId="0" borderId="1" xfId="0" applyFont="1" applyBorder="1" applyAlignment="1"/>
    <xf numFmtId="0" fontId="0" fillId="0" borderId="1" xfId="0" applyFont="1" applyBorder="1" applyAlignment="1"/>
    <xf numFmtId="0" fontId="4" fillId="0" borderId="1" xfId="0" applyFont="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4" fillId="9" borderId="0" xfId="0" applyFont="1" applyFill="1" applyAlignment="1">
      <alignment horizontal="left" vertical="top" wrapText="1"/>
    </xf>
    <xf numFmtId="0" fontId="0" fillId="9" borderId="0" xfId="0" applyFont="1" applyFill="1" applyAlignment="1">
      <alignment horizontal="left" vertical="top" wrapText="1"/>
    </xf>
    <xf numFmtId="0" fontId="4" fillId="0" borderId="1" xfId="0" applyFont="1" applyBorder="1" applyAlignment="1"/>
    <xf numFmtId="0" fontId="4" fillId="0" borderId="13" xfId="0" applyFont="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xf numFmtId="0" fontId="0" fillId="0" borderId="1" xfId="0" applyFont="1" applyBorder="1" applyAlignment="1">
      <alignment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9" fillId="0" borderId="16" xfId="1" applyFont="1" applyBorder="1" applyAlignment="1">
      <alignment vertical="top" wrapText="1"/>
    </xf>
    <xf numFmtId="0" fontId="9" fillId="0" borderId="17" xfId="1" applyFont="1" applyBorder="1" applyAlignment="1">
      <alignment vertical="top" wrapText="1"/>
    </xf>
    <xf numFmtId="0" fontId="9" fillId="0" borderId="18" xfId="1" applyFont="1" applyBorder="1" applyAlignment="1">
      <alignment vertical="top" wrapText="1"/>
    </xf>
    <xf numFmtId="0" fontId="9" fillId="0" borderId="13" xfId="1" applyFont="1" applyBorder="1" applyAlignment="1">
      <alignment vertical="top" wrapText="1"/>
    </xf>
    <xf numFmtId="0" fontId="9" fillId="0" borderId="1" xfId="1" applyFont="1" applyBorder="1" applyAlignment="1">
      <alignment vertical="top" wrapText="1"/>
    </xf>
    <xf numFmtId="0" fontId="9" fillId="0" borderId="19" xfId="1" applyFont="1" applyBorder="1" applyAlignment="1">
      <alignment vertical="top" wrapText="1"/>
    </xf>
  </cellXfs>
  <cellStyles count="2">
    <cellStyle name="Normal" xfId="0" builtinId="0"/>
    <cellStyle name="Normal 2" xfId="1" xr:uid="{A2A6175C-8699-43F0-9DCB-B8D66A3392A2}"/>
  </cellStyles>
  <dxfs count="397">
    <dxf>
      <font>
        <color rgb="FF9C0006"/>
      </font>
      <fill>
        <patternFill>
          <bgColor rgb="FFFFC7CE"/>
        </patternFill>
      </fill>
    </dxf>
    <dxf>
      <font>
        <color rgb="FF9C0006"/>
      </font>
      <fill>
        <patternFill>
          <bgColor rgb="FFFFC7CE"/>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alignment horizontal="left" vertical="top" wrapText="1"/>
    </dxf>
    <dxf>
      <alignment horizontal="left" vertical="top" wrapText="1"/>
    </dxf>
    <dxf>
      <fill>
        <patternFill patternType="solid">
          <bgColor rgb="FFFFFF00"/>
        </patternFill>
      </fill>
    </dxf>
    <dxf>
      <fill>
        <patternFill patternType="solid">
          <bgColor rgb="FFFFFF00"/>
        </patternFill>
      </fill>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left" vertical="top" wrapText="1"/>
    </dxf>
    <dxf>
      <alignment horizontal="left" vertical="top" wrapText="1"/>
    </dxf>
    <dxf>
      <alignment horizontal="left" vertical="top" wrapText="1"/>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dxf>
    <dxf>
      <alignment horizontal="left" vertical="top"/>
    </dxf>
    <dxf>
      <alignment horizontal="left" vertical="top"/>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ill>
        <patternFill patternType="solid">
          <bgColor rgb="FF92D050"/>
        </patternFill>
      </fill>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amily val="2"/>
      </font>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textRotation="90"/>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dxf>
    <dxf>
      <alignment horizontal="left" vertical="top"/>
    </dxf>
    <dxf>
      <alignment horizontal="left" vertical="top"/>
    </dxf>
    <dxf>
      <alignment horizontal="left" vertical="top"/>
    </dxf>
    <dxf>
      <alignment horizontal="left" vertical="top"/>
    </dxf>
    <dxf>
      <alignment horizontal="left" vertical="top"/>
    </dxf>
    <dxf>
      <alignment wrapText="1"/>
    </dxf>
    <dxf>
      <alignment wrapText="1"/>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textRotation="90"/>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
      <alignment horizontal="left" vertical="top"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e-marthe gagnon" refreshedDate="44031.69183113426" createdVersion="6" refreshedVersion="6" minRefreshableVersion="3" recordCount="28" xr:uid="{8DB63DB6-5AF4-4EBD-8167-5689B8F0DDBF}">
  <cacheSource type="worksheet">
    <worksheetSource ref="B1:DY29" sheet="Données"/>
  </cacheSource>
  <cacheFields count="130">
    <cacheField name="Horodateur" numFmtId="0">
      <sharedItems containsNonDate="0" containsDate="1" containsString="0" containsBlank="1" minDate="2019-07-30T16:53:03" maxDate="2019-09-06T15:41:56" count="28">
        <d v="2019-08-19T14:20:07"/>
        <d v="2019-09-04T16:32:23"/>
        <d v="2019-08-01T09:23:33"/>
        <d v="2019-08-30T09:48:11"/>
        <d v="2019-08-20T10:15:57"/>
        <d v="2019-08-16T08:15:45"/>
        <d v="2019-08-21T12:37:08"/>
        <d v="2019-08-30T10:02:52"/>
        <d v="2019-07-30T16:53:03"/>
        <d v="2019-08-08T11:14:40"/>
        <d v="2019-09-06T11:00:56"/>
        <d v="2019-09-05T14:13:35"/>
        <d v="2019-07-31T09:11:54"/>
        <d v="2019-08-16T10:47:49"/>
        <d v="2019-07-31T08:28:43"/>
        <d v="2019-08-21T15:28:17"/>
        <d v="2019-09-06T15:41:56"/>
        <d v="2019-08-21T13:14:05"/>
        <d v="2019-09-04T11:01:05"/>
        <d v="2019-08-09T10:33:52"/>
        <d v="2019-07-31T14:12:19"/>
        <d v="2019-08-21T15:54:44"/>
        <d v="2019-08-05T10:14:29"/>
        <d v="2019-08-07T10:59:34"/>
        <d v="2019-08-23T09:29:56"/>
        <d v="2019-07-31T09:38:59"/>
        <d v="2019-09-06T11:22:32"/>
        <m/>
      </sharedItems>
      <fieldGroup par="129" base="0">
        <rangePr groupBy="days" startDate="2019-07-30T16:53:03" endDate="2019-09-06T15:41:56"/>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19-09-06"/>
        </groupItems>
      </fieldGroup>
    </cacheField>
    <cacheField name="1. Quel est le nom de votre organisation?" numFmtId="0">
      <sharedItems containsBlank="1"/>
    </cacheField>
    <cacheField name="Type d'organisation" numFmtId="0">
      <sharedItems containsBlank="1" count="5">
        <s v="Supra"/>
        <s v="CISSS"/>
        <s v="CIUSSS"/>
        <s v="Autre"/>
        <m/>
      </sharedItems>
    </cacheField>
    <cacheField name="# d'institut de recherche" numFmtId="0">
      <sharedItems containsString="0" containsBlank="1" containsNumber="1" containsInteger="1" minValue="1" maxValue="5"/>
    </cacheField>
    <cacheField name="Domaine des institut de recherche" numFmtId="0">
      <sharedItems containsBlank="1"/>
    </cacheField>
    <cacheField name="2. Combien y a t'il d'employés temps plein dans votre organisation?" numFmtId="0">
      <sharedItems containsBlank="1"/>
    </cacheField>
    <cacheField name="3. Y a t'il des résidents en médecine dans votre organisation ?" numFmtId="0">
      <sharedItems containsBlank="1"/>
    </cacheField>
    <cacheField name="4.a Combien y a t il d'employés équivalent à temps plein dans la(les) bibliothèque(s) ? [Bibliothécaire(s) Temps-Plein]" numFmtId="0">
      <sharedItems containsString="0" containsBlank="1" containsNumber="1" containsInteger="1" minValue="0" maxValue="7"/>
    </cacheField>
    <cacheField name="4.b Combien y a t il d'employés équivalent à temps plein dans la(les) bibliothèque(s) ? [Bibliothécaire(s) Temps-Partiel]" numFmtId="0">
      <sharedItems containsString="0" containsBlank="1" containsNumber="1" containsInteger="1" minValue="0" maxValue="2"/>
    </cacheField>
    <cacheField name="4.c Combien y a t il d'employés équivalent à temps plein dans la(les) bibliothèque(s) ? [Technicienne(s) en Documentation Temps-Plein]" numFmtId="0">
      <sharedItems containsString="0" containsBlank="1" containsNumber="1" containsInteger="1" minValue="0" maxValue="8"/>
    </cacheField>
    <cacheField name="4.d Combien y a t il d'employés équivalent à temps plein dans la(les) bibliothèque(s) ? [Technicienne(s) en Documentation Temps Partiel]" numFmtId="0">
      <sharedItems containsString="0" containsBlank="1" containsNumber="1" containsInteger="1" minValue="0" maxValue="4"/>
    </cacheField>
    <cacheField name="4.e Combien y a t il d'employés équivalent à temps plein dans la(les) bibliothèque(s) ? [Autre(s) Temps-Plein]" numFmtId="0">
      <sharedItems containsString="0" containsBlank="1" containsNumber="1" containsInteger="1" minValue="0" maxValue="2"/>
    </cacheField>
    <cacheField name="4.f Combien y a t il d'employés équivalent à temps plein dans la(les) bibliothèque(s) ? [Autre(s) Temps-Partiel]" numFmtId="0">
      <sharedItems containsString="0" containsBlank="1" containsNumber="1" containsInteger="1" minValue="0" maxValue="1"/>
    </cacheField>
    <cacheField name="4.g Combien y a t il d'employés équivalent au total" numFmtId="0">
      <sharedItems containsString="0" containsBlank="1" containsNumber="1" containsInteger="1" minValue="1" maxValue="21" count="12">
        <n v="11"/>
        <n v="8"/>
        <n v="7"/>
        <n v="6"/>
        <n v="4"/>
        <n v="3"/>
        <n v="2"/>
        <n v="1"/>
        <n v="9"/>
        <n v="21"/>
        <n v="5"/>
        <m/>
      </sharedItems>
    </cacheField>
    <cacheField name="4.h Combien y a t il d'employés équivalent à temps plein dans la(les) bibliothèque(s) ? (total)" numFmtId="0">
      <sharedItems containsString="0" containsBlank="1" containsNumber="1" containsInteger="1" minValue="1" maxValue="17" count="9">
        <n v="7"/>
        <n v="6"/>
        <n v="4"/>
        <n v="1"/>
        <n v="3"/>
        <n v="5"/>
        <n v="8"/>
        <n v="17"/>
        <m/>
      </sharedItems>
    </cacheField>
    <cacheField name="4.i Combien y a t il d'employés équivalent à temps partiel dans la(les) bibliothèque(s) ? (total)" numFmtId="0">
      <sharedItems containsString="0" containsBlank="1" containsNumber="1" containsInteger="1" minValue="0" maxValue="4" count="6">
        <n v="4"/>
        <n v="2"/>
        <n v="0"/>
        <n v="1"/>
        <n v="3"/>
        <m/>
      </sharedItems>
    </cacheField>
    <cacheField name="5.a Quel est le titre du poste de la personne qui gère la bibliothèque" numFmtId="0">
      <sharedItems containsBlank="1" count="17">
        <s v="Directeur adjoint"/>
        <s v="1) Chef de service des activités d'enseignement à la Direction de l'enseignement et des affaires universitaires et_x000a_2) Chef de service - infrastructure au Centre de recherche du CHU de Québec "/>
        <s v="Chef de service"/>
        <s v="Bibliothécaire"/>
        <s v="Chef des activités d'enseignement et de soutien pédagogique "/>
        <s v="Adjoint à la direction"/>
        <s v="Coordonnatrice du service accueil et informations cliniques"/>
        <s v="Directeur"/>
        <s v="Technicienne en documentation "/>
        <s v="Responsable du centre de documentation"/>
        <s v="Chef des services didactiques (bibliothèques et services d'audiovisuel)"/>
        <s v="Chef de service et bibliothécaire"/>
        <s v="Chef de service - Bibliothèques et Soutien aux activités d'enseignement universitaire"/>
        <s v="Professionnelle scientifique-Méthodologie "/>
        <s v="Agente d'information, MSI"/>
        <m/>
        <s v="Chef bibliothécaire" u="1"/>
      </sharedItems>
    </cacheField>
    <cacheField name="5b. Formation de la personne qui gère la bibliothèque ?" numFmtId="0">
      <sharedItems containsBlank="1" count="8">
        <s v="Infirmier"/>
        <m/>
        <s v="Maîtrise en science de l'information/ Bibliothécaire"/>
        <s v="équivalent d'une maîtrise en sciences de la santé, en biologie (effectué hors-pays) et un certificat en administration). La bibliothécaire est sous sa supervision."/>
        <s v="Éducation"/>
        <s v="Anthropologie"/>
        <s v="Photographe"/>
        <s v="Baccalauréat en communications"/>
      </sharedItems>
    </cacheField>
    <cacheField name="6a. Sous quelle direction se trouve la bibliothèque ?" numFmtId="0">
      <sharedItems containsBlank="1"/>
    </cacheField>
    <cacheField name="6b. Sous quelle direction se trouve la bibliothèque ?_x000a_Enseignement_x000a_" numFmtId="0">
      <sharedItems containsBlank="1"/>
    </cacheField>
    <cacheField name="6c. Sous quelle direction se trouve la bibliothèque ?_x000a_Affaires universitaires_x000a_" numFmtId="0">
      <sharedItems containsBlank="1" count="2">
        <m/>
        <s v="Affaires universitaires"/>
      </sharedItems>
    </cacheField>
    <cacheField name="6d. Sous quelle direction se trouve la bibliothèque ?_x000a_Recherche_x000a_" numFmtId="0">
      <sharedItems containsBlank="1" count="2">
        <m/>
        <s v="Recherche"/>
      </sharedItems>
    </cacheField>
    <cacheField name="6e. Sous quelle direction se trouve la bibliothèque ?_x000a_Autre_x000a_" numFmtId="0">
      <sharedItems containsBlank="1" count="4">
        <m/>
        <s v="services professionnels"/>
        <s v="innovation"/>
        <s v="Autre"/>
      </sharedItems>
    </cacheField>
    <cacheField name="7. S'il existait plusieurs bibliothèques avant 2015, les services de celles-ci ont-elles été fusionnés dans la nouvelle organisation ?" numFmtId="0">
      <sharedItems containsBlank="1" count="4">
        <s v="NON"/>
        <s v="Ne s'applique pas ( il existait qu'une seule bibliothèque avant 2015, ou les services était déjà fusionnées)"/>
        <s v="OUI"/>
        <m/>
      </sharedItems>
    </cacheField>
    <cacheField name="8. Y a t'il des plans pour fusionner les services des différentes bibliothèques dans une perspective de 2 ans ?" numFmtId="0">
      <sharedItems containsBlank="1"/>
    </cacheField>
    <cacheField name="9. Tous les membres de l’équipe sont-ils localisés au même site ?" numFmtId="0">
      <sharedItems containsBlank="1"/>
    </cacheField>
    <cacheField name="10. Combien y a t il de site de Bibliothèque ?" numFmtId="0">
      <sharedItems containsString="0" containsBlank="1" containsNumber="1" containsInteger="1" minValue="1" maxValue="10" count="8">
        <n v="4"/>
        <n v="5"/>
        <n v="2"/>
        <n v="1"/>
        <n v="3"/>
        <n v="6"/>
        <n v="10"/>
        <m/>
      </sharedItems>
    </cacheField>
    <cacheField name="11. Tous les sites de l’organisation peuvent-ils utiliser les services et/ou les outils de la Bibliothèque ?" numFmtId="0">
      <sharedItems containsBlank="1" count="3">
        <s v="OUI"/>
        <s v="NON"/>
        <m/>
      </sharedItems>
    </cacheField>
    <cacheField name="12. Tous les employés de l’organisation peuvent-ils utiliser les services de la Bibliothèque ?" numFmtId="0">
      <sharedItems containsBlank="1" count="3">
        <s v="OUI"/>
        <s v="NON"/>
        <m/>
      </sharedItems>
    </cacheField>
    <cacheField name="13. Pour quelle(s) raison(s) tous les employés de l’organisation ne peuvent-ils pas utiliser les services de la Bibliothèque?" numFmtId="0">
      <sharedItems containsBlank="1"/>
    </cacheField>
    <cacheField name="14. Comment sont réparties les tâches parmi les membres de l'équipe ?" numFmtId="0">
      <sharedItems containsBlank="1" count="8" longText="1">
        <s v="Quelques tâches sont effectuées par toutes mais il y a des spécialités (ex: le catalogage est effectué par 1-2 techniciennes seulement, 1 bibliothécaire est dédié aux revues systématiques)"/>
        <s v="Les membres de l'équipe peuvent être amenés à effectuer n'importe quelle tâche, selon leur formation (ex: toutes les techniciennes cataloguent, toutes les bibliothécaires effectuent des recherches de littérature peu importe le niveau d'exhaustivité)"/>
        <m/>
        <s v="Je suis seule, je fais tout"/>
        <s v="Il y a des spécialités, mais certaines tâches sont effectuées par plus d’une personne (ex : le catalogage est effectué par 3 des 6 employés, recherches documentaires sont effectuées par 5 des 6 employés, etc.)"/>
        <s v="Quelques tâches sont effectuées par toutes mais il y a des spécialités (ex: le catalogage est effectué par 1-2 techniciennes seulement, 1 bibliothécaire est dédié aux revues systématiques), Les tech doc et les bib connaissent leurs rôles respectifs et ceux-ci sont respectés. "/>
        <s v="Quelques tâches sont effectuées par toutes mais il y a des spécialités (ex: le catalogage est effectué par 1-2 techniciennes seulement, 1 bibliothécaire est dédié aux revues systématiques), Les membres de l'équipe peuvent être amenés à effectuer n'importe quelle tâche, selon leur formation (ex: toutes les techniciennes cataloguent, toutes les bibliothécaires effectuent des recherches de littérature peu importe le niveau d'exhaustivité)"/>
        <s v="Chacune sa spécialité sans chevauchement"/>
      </sharedItems>
    </cacheField>
    <cacheField name="15. Consignez-vous des statistiques (excluant celles requises par le MSSS) ?" numFmtId="0">
      <sharedItems containsBlank="1" count="3">
        <s v="OUI"/>
        <s v="NON"/>
        <m/>
      </sharedItems>
    </cacheField>
    <cacheField name="Catalogage" numFmtId="0">
      <sharedItems containsString="0" containsBlank="1" containsNumber="1" containsInteger="1" minValue="1" maxValue="1"/>
    </cacheField>
    <cacheField name="Recherches documentaires" numFmtId="0">
      <sharedItems containsString="0" containsBlank="1" containsNumber="1" containsInteger="1" minValue="1" maxValue="1"/>
    </cacheField>
    <cacheField name="Formation" numFmtId="0">
      <sharedItems containsString="0" containsBlank="1" containsNumber="1" containsInteger="1" minValue="1" maxValue="1"/>
    </cacheField>
    <cacheField name="PEB" numFmtId="0">
      <sharedItems containsString="0" containsBlank="1" containsNumber="1" containsInteger="1" minValue="1" maxValue="1"/>
    </cacheField>
    <cacheField name="Autres" numFmtId="0">
      <sharedItems containsString="0" containsBlank="1" containsNumber="1" containsInteger="1" minValue="1" maxValue="1"/>
    </cacheField>
    <cacheField name="17. Seriez-vous prêts à les partager avec nous ? " numFmtId="0">
      <sharedItems containsBlank="1"/>
    </cacheField>
    <cacheField name="18. Quel(s) outil(s) utilisez-vous pour consigner les statistiques ?" numFmtId="0">
      <sharedItems containsBlank="1" count="13">
        <s v="Excel"/>
        <s v="Access"/>
        <s v="maison"/>
        <s v="Excel (13 périodes)+ Formulaire Word pour Stats quotidiennes."/>
        <s v="ACCESS, Fichier Excel"/>
        <s v="Je remplis une feuille tous les jours que je compile à chaque fin de période. Je dois envoyer cette compilation à un responsable des statistiques."/>
        <s v="Excel, Koha"/>
        <s v="Papier + Excel"/>
        <s v="SIGB et Excel"/>
        <m/>
        <s v="Access + SIGB"/>
        <s v="Koha, Docline, Access"/>
        <s v="Excel et Access" u="1"/>
      </sharedItems>
    </cacheField>
    <cacheField name="19. Une section vous est-elle dédiée dans le rapport annuel de votre organisation ?" numFmtId="0">
      <sharedItems containsBlank="1"/>
    </cacheField>
    <cacheField name="20. Dans le cas ou plusieurs équipes de centres de documentation ont été fusionnées lors de l’entrée en vigueur de la loi 10, les budgets ont-ils été fusionnés ?" numFmtId="0">
      <sharedItems containsBlank="1" count="4">
        <s v="Ne s'applique pas"/>
        <s v="NON"/>
        <s v="OUI"/>
        <m/>
      </sharedItems>
    </cacheField>
    <cacheField name="21. Qui administre le budget de roulement de la Bibliothèque ?" numFmtId="0">
      <sharedItems containsBlank="1" count="18" longText="1">
        <s v="Chef d'équipe, Directrice adjointe de la direction"/>
        <s v="En collaboration. Précision: les techniciennes sont autonomes pour l'achat des ouvrages principalement en format papier. La bibliothécaire intervient pour l'analyse et la recommandation d'achat pour les collections électroniques. Le chef de service participe à la réflexion pour l'achat de nouvelles ressources électroniques (ex. &quot;grands ensembles&quot;). "/>
        <s v="Bibliothécaire, Chef d'équipe"/>
        <s v="Chef de service, chef de service qui est bibliothécaire"/>
        <s v="Chef de service"/>
        <s v="Adjointe à la direction"/>
        <s v="Directrice adjointe de la direction"/>
        <s v="Technicienne en documentation, Bibliothécaire, Chef d'équipe"/>
        <s v="Bibliothécaire"/>
        <s v="Technicienne en documentation"/>
        <s v="Technicienne en documentation, Bibliothécaire, Chef de service"/>
        <s v="Adjointe au directeur"/>
        <s v="Chef d'équipe, Adjointe à la direction"/>
        <s v="Chef de service, Collaboration proximale avec les bibliothécaires qui assurent les suivis des dépenses et indiquent à la gestionnaires les écarts/enjeux"/>
        <s v="Bibliothécaire, Chef de service"/>
        <s v="Adjointe à la VP-SGC avec la collaboration de la professionnelle scientifique-méthodologie (moi)"/>
        <s v="Adjointe à la direction, Directrice"/>
        <m/>
      </sharedItems>
    </cacheField>
    <cacheField name="22. Si vous n'administrez pas le budget global de la bibliothèque, avez-vous une idée du budget disponible pour l’achat des ressources documentaires ?" numFmtId="0">
      <sharedItems containsBlank="1" count="4">
        <s v="Ne s'applique pas"/>
        <s v="OUI"/>
        <m/>
        <s v="NON"/>
      </sharedItems>
    </cacheField>
    <cacheField name="23. Savez-vous les critères utilisés pour l'attribution du montant du budget ?" numFmtId="0">
      <sharedItems containsBlank="1" count="9">
        <s v="Je ne sais pas"/>
        <s v="Montant en fonction du nombre de résidents"/>
        <s v="au petit bonheur la chance"/>
        <s v="historique sans égard d'augmentation des 5 à 7% annu des bd et outils numériques"/>
        <s v="En fonction des dépenses d'abonnements récurrentes (abonnements, licences) et une moyenne des achats de livres par année."/>
        <s v="Résidents, mission universitaire, patients, lits"/>
        <s v="Pour site principal HGJ: Budget alloué par MCgIll en fonction du nombre d'étudiants en rotation, pour 3 autres sites, Je ne sais pas"/>
        <m/>
        <s v="Ne s'applique pas"/>
      </sharedItems>
    </cacheField>
    <cacheField name="24. Faites-vous partie d’un consortium d’achat de ressources documentaires ?" numFmtId="0">
      <sharedItems containsBlank="1" count="4">
        <s v="NON"/>
        <s v="OUI"/>
        <s v="Partiellement"/>
        <m/>
      </sharedItems>
    </cacheField>
    <cacheField name="25. De quel consortium d’achat de ressources documentaires faites vous partie?" numFmtId="0">
      <sharedItems containsBlank="1" count="4">
        <m/>
        <s v="RUISSS de l'Université de Montréal"/>
        <s v="McGill"/>
        <s v="RUISSS de l'Université de Montréal + Certains achats sont faits en commun avec d'autres institutions affiliés à McGill"/>
      </sharedItems>
    </cacheField>
    <cacheField name="26. Si votre organisation est affiliée à une université, qui a accès aux ressources de cette université ?" numFmtId="0">
      <sharedItems containsBlank="1" longText="1"/>
    </cacheField>
    <cacheField name="Employé de l’organisation ayant un statut auprès de l’université affiliée (Ex.: Médecin titularisé, employé avec un statut d’enseignant)" numFmtId="0">
      <sharedItems containsString="0" containsBlank="1" containsNumber="1" containsInteger="1" minValue="1" maxValue="1"/>
    </cacheField>
    <cacheField name="Employé de l’organisation n’ayant pas de statut auprès de l’université affilié, mais avec un rôle académique (Ex. : superviseur de stage, chercheur...)" numFmtId="0">
      <sharedItems containsString="0" containsBlank="1" containsNumber="1" containsInteger="1" minValue="1" maxValue="1"/>
    </cacheField>
    <cacheField name="Deux bibliothécaires et un technicien en documentation" numFmtId="0">
      <sharedItems containsString="0" containsBlank="1" containsNumber="1" containsInteger="1" minValue="1" maxValue="1"/>
    </cacheField>
    <cacheField name=" Employé de l’organisation n’ayant aucun statut auprès de l’université affiliée (Ex. : infirmière, administrateur..." numFmtId="0">
      <sharedItems containsString="0" containsBlank="1" containsNumber="1" containsInteger="1" minValue="1" maxValue="1"/>
    </cacheField>
    <cacheField name="Étudiants, résidents de McGill et médecins enseignants" numFmtId="0">
      <sharedItems containsString="0" containsBlank="1" containsNumber="1" containsInteger="1" minValue="1" maxValue="1"/>
    </cacheField>
    <cacheField name="Ne s'applique pas" numFmtId="0">
      <sharedItems containsString="0" containsBlank="1" containsNumber="1" containsInteger="1" minValue="1" maxValue="1"/>
    </cacheField>
    <cacheField name="27. Si votre organisation est affiliée à une université, y a t'il des critères pour avoir accès à ses ressources?" numFmtId="0">
      <sharedItems containsBlank="1"/>
    </cacheField>
    <cacheField name="28. Quels sont les critères pour avoir accès aux ressources de l'université à laquelle votre organisation est affiliée?" numFmtId="0">
      <sharedItems containsBlank="1" longText="1"/>
    </cacheField>
    <cacheField name="29. Êtes-vous abonné à d'autres ressources documentaires ?" numFmtId="0">
      <sharedItems containsBlank="1"/>
    </cacheField>
    <cacheField name="30. Avez-vous retenu les services d'un fournisseur pour les abonnements aux périodiques ?" numFmtId="0">
      <sharedItems containsBlank="1"/>
    </cacheField>
    <cacheField name="31. Utilisez-vous un SIGB?" numFmtId="0">
      <sharedItems containsBlank="1"/>
    </cacheField>
    <cacheField name="32. Quel(s) SIGB utilisez-vous ?" numFmtId="0">
      <sharedItems containsBlank="1"/>
    </cacheField>
    <cacheField name="Library of congress" numFmtId="0">
      <sharedItems containsString="0" containsBlank="1" containsNumber="1" containsInteger="1" minValue="1" maxValue="1"/>
    </cacheField>
    <cacheField name="National Library of Medicine" numFmtId="0">
      <sharedItems containsString="0" containsBlank="1" containsNumber="1" containsInteger="1" minValue="1" maxValue="1"/>
    </cacheField>
    <cacheField name="Dewey" numFmtId="0">
      <sharedItems containsString="0" containsBlank="1" containsNumber="1" containsInteger="1" minValue="1" maxValue="1"/>
    </cacheField>
    <cacheField name="Maison" numFmtId="0">
      <sharedItems containsString="0" containsBlank="1" containsNumber="1" containsInteger="1" minValue="1" maxValue="1"/>
    </cacheField>
    <cacheField name="34. Quel système d'indexation utilisez-vous ?" numFmtId="0">
      <sharedItems containsBlank="1"/>
    </cacheField>
    <cacheField name="35. Avez-vous des critères d’acquisition écrits, une politique à cet effet, ou une politique de développement de collection ?" numFmtId="0">
      <sharedItems containsBlank="1"/>
    </cacheField>
    <cacheField name="36. Procédez-vous aux acquisitions des utilisateurs (sur leur budget) ?" numFmtId="0">
      <sharedItems containsBlank="1"/>
    </cacheField>
    <cacheField name="37. Les documents sont-ils tous inscrit dans le catalogue ?" numFmtId="0">
      <sharedItems containsBlank="1"/>
    </cacheField>
    <cacheField name="38. Quels documents ne sont pas inscrits dans le catalogue?" numFmtId="0">
      <sharedItems containsBlank="1" count="14">
        <s v="documents acquis par les departements "/>
        <m/>
        <s v="DVD, documents des départements"/>
        <s v="les plus vieux, (allez voir ce que j'ai écrit lors du test du sondage :) )"/>
        <s v="Achats imputés aux départements faits par une bibliothèque sur six (les cinq autres bibliothèques cataloguent les documents dans Koha)"/>
        <s v="1 site n'a pas de catalogue + les livres acquis sur les budgets des utilisateurs ne sont pas inscrits"/>
        <s v="Périodiques, audiovisuel"/>
        <s v="Tout ce qui ne se trouve pas dans nos collections" u="1"/>
        <s v="Ceux achetés par d'autres départements." u="1"/>
        <s v="Les livres ou périodiques achetés pour les départements, avec leur budget et donc, qui ne sont pas disponibles pour la circulation. " u="1"/>
        <s v="Les documents acquis pour les utilisateurs sur leur budget" u="1"/>
        <s v="documents acquis par les départements hors bibliothèque" u="1"/>
        <s v="Les documents acquis pour des utilisateurs sur leur propre compte de dépense. " u="1"/>
        <s v="Documents acquis sur les budgets d'autres départements et services que la Bibliothèque." u="1"/>
      </sharedItems>
    </cacheField>
    <cacheField name="39. Offrez-vous un service de prêt entre bibliothèque à vos utilisateurs ?" numFmtId="0">
      <sharedItems containsBlank="1" count="2">
        <s v="Oui"/>
        <m/>
      </sharedItems>
    </cacheField>
    <cacheField name="40. Quels utilisateurs peuvent en faire la demande ?" numFmtId="0">
      <sharedItems containsBlank="1" count="25">
        <s v="Tous"/>
        <s v="Tout le personnel"/>
        <s v="Employés de l'hôpital Sainte-Justine, Marie-Enfants et Centre d'information Leucan"/>
        <s v="les membres de la communauté CHUM"/>
        <s v="Employés, les résidents, les stagiaires, les médecins"/>
        <s v="employés, médecins dans le cadre de leurs fonctions"/>
        <s v="Employés, Médecin, Résidents, Bénévoles, stagiaires"/>
        <s v="tous les employés de l'établissement ayant un compte de bibliothèque"/>
        <s v="Tous les employés, médecins, stagiaires, résidents, externes, chercheurs et employés dans 2 centres de recherche, du CIUSSS"/>
        <s v="Tous les membres de la communauté du CIUSSS de l’Estrie – CHUS  "/>
        <s v="utilisateurs de 3 sites oui + demandes pour des patients HGJ + utilisateurs de 1 site ne peuvent pas, employées non desservies ne peuvent pas"/>
        <s v="Tous les employés du CCSMTL, Md, chercheurs, assistants de recherche, usagers, bénévoles, stagiaires"/>
        <s v="Tous les professionnels scientifiques"/>
        <s v="Toutes les personnes qui ont une carte d'identité de l'institut. Cela inclut les stagiaires (peu importe la discipline), les employés (secteur soins et centre de recherche), les étudiants."/>
        <m/>
        <s v="Tous les employés, les résidents, les stagiaires, les médecins" u="1"/>
        <s v="Tous les membres du personnel de l'Institut" u="1"/>
        <s v="tous les employés de l'ICM" u="1"/>
        <s v="Tout le personnel sans exception" u="1"/>
        <s v="Tous les employés, médecins, résidents et stagiaires " u="1"/>
        <s v="Tous les employé" u="1"/>
        <s v="Tous." u="1"/>
        <s v="les employés, les médecins et les étudiants" u="1"/>
        <s v="Tous les employés pour leur travail et non perso" u="1"/>
        <s v="Tout le personnel, excepté les patients" u="1"/>
      </sharedItems>
    </cacheField>
    <cacheField name="41. Comment les utilisateurs peuvent-ils faire la demande ?" numFmtId="0">
      <sharedItems containsBlank="1"/>
    </cacheField>
    <cacheField name="Courriel à un guichet unique" numFmtId="0">
      <sharedItems containsString="0" containsBlank="1" containsNumber="1" containsInteger="1" minValue="1" maxValue="1"/>
    </cacheField>
    <cacheField name="Demande via un formulaire ou système de demande sur le site web de la bibliothèque" numFmtId="0">
      <sharedItems containsString="0" containsBlank="1" containsNumber="1" containsInteger="1" minValue="1" maxValue="1"/>
    </cacheField>
    <cacheField name="Courriel à un membre du personnel de la bibliothèque" numFmtId="0">
      <sharedItems containsString="0" containsBlank="1" containsNumber="1" containsInteger="1" minValue="1" maxValue="1"/>
    </cacheField>
    <cacheField name="En personne" numFmtId="0">
      <sharedItems containsString="0" containsBlank="1" containsNumber="1" containsInteger="1" minValue="1" maxValue="1"/>
    </cacheField>
    <cacheField name="Autres2" numFmtId="0">
      <sharedItems containsBlank="1" count="6">
        <m/>
        <s v="Téléphone"/>
        <s v="Santécom par l'utilisateur"/>
        <s v="Téléphone et pubmed"/>
        <s v="Logiciel"/>
        <s v="Fax et téléphone"/>
      </sharedItems>
    </cacheField>
    <cacheField name="42. Quels outils utilisez-vous pour trouver les articles ?  [Docline]" numFmtId="0">
      <sharedItems containsBlank="1" count="4">
        <s v="Très souvent"/>
        <s v="Régulièrement"/>
        <m/>
        <s v="Peu" u="1"/>
      </sharedItems>
    </cacheField>
    <cacheField name="42. Quels outils utilisez-vous pour trouver les articles ?  [OCLC/Voilà]" numFmtId="0">
      <sharedItems containsBlank="1" containsMixedTypes="1" containsNumber="1" containsInteger="1" minValue="0" maxValue="0" count="6">
        <s v="Peu"/>
        <n v="0"/>
        <m/>
        <s v="Régulièrement"/>
        <s v="Très souvent"/>
        <s v="Pas du tout"/>
      </sharedItems>
    </cacheField>
    <cacheField name="42. Quels outils utilisez-vous pour trouver les articles ?  [Google scholar]" numFmtId="0">
      <sharedItems containsBlank="1" count="5">
        <s v="Régulièrement"/>
        <s v="Très souvent"/>
        <s v="Peu"/>
        <s v="Pas du tout"/>
        <m/>
      </sharedItems>
    </cacheField>
    <cacheField name="42. Quels outils utilisez-vous pour trouver les articles ?  [Colombo/Racer]" numFmtId="0">
      <sharedItems containsBlank="1" count="5">
        <s v="Régulièrement"/>
        <s v="Très souvent"/>
        <m/>
        <s v="Pas du tout"/>
        <s v="Peu"/>
      </sharedItems>
    </cacheField>
    <cacheField name="42. Quels outils utilisez-vous pour trouver les articles ?  [Catalogue des bibliothèques du Québec (VDX)]" numFmtId="0">
      <sharedItems containsBlank="1" count="5">
        <s v="Régulièrement"/>
        <s v="Très souvent"/>
        <s v="Peu"/>
        <s v="Pas du tout"/>
        <m/>
      </sharedItems>
    </cacheField>
    <cacheField name="42. Quels outils utilisez-vous pour trouver les articles ?  [Catalogue Santécom]" numFmtId="0">
      <sharedItems containsBlank="1" count="5">
        <s v="Pas du tout"/>
        <s v="Régulièrement"/>
        <s v="Très souvent"/>
        <m/>
        <s v="Peu"/>
      </sharedItems>
    </cacheField>
    <cacheField name="43. Qui défraie le coût des articles ?" numFmtId="0">
      <sharedItems containsBlank="1" count="11" longText="1">
        <s v="La bibliotheque la plupart du temps, mais les demandes tres nombreuses ou couteuses peuvent etre couvertes par le demandeur"/>
        <s v="La bibliothèque assume les coût pour toutes les demandes à l'exception des demandes provenant du centre de recherche où le coût (s'il y a lieu) est assumé par le demandeur. "/>
        <s v="Le demandeur ou son programme"/>
        <s v="La Bibliothèque"/>
        <s v="entente de réciprocité gratuite / groupe Freeshare Docline"/>
        <s v="S'il y a des frais (ce que nous réussissons à éviter la plupart du temps), une demande d'achat doit être faite et signé par le supérieur du requérant.  Le montant passe alors sur le budget de documentation de la direction du requérant (administré par la responsable du centre de documentation)"/>
        <s v="la bibliothèque à moins qu'une entente ne soit conclue pour un projet"/>
        <s v="Cela dépend des sites ! Nos politiques ne sont pas harmonisées..."/>
        <s v="Sites HGJ: le demandeur ou son programme, 1 autre site assume les coûts, 1 site non deservi"/>
        <s v="Budget centralisé auquel chaque direction participe"/>
        <m/>
      </sharedItems>
    </cacheField>
    <cacheField name="44. Comment envoyez-vous le plein texte ?" numFmtId="0">
      <sharedItems containsBlank="1"/>
    </cacheField>
    <cacheField name="Format électronique par courriel" numFmtId="0">
      <sharedItems containsString="0" containsBlank="1" containsNumber="1" containsInteger="1" minValue="1" maxValue="1"/>
    </cacheField>
    <cacheField name="Format électronique via un outil qui respecte la loi sur le droit d'auteur ou presque (Ex: Jirafeau, Article exchange)" numFmtId="0">
      <sharedItems containsString="0" containsBlank="1" containsNumber="1" containsInteger="1" minValue="1" maxValue="1"/>
    </cacheField>
    <cacheField name="Format papier par le courrier interne" numFmtId="0">
      <sharedItems containsString="0" containsBlank="1" containsNumber="1" containsInteger="1" minValue="1" maxValue="1"/>
    </cacheField>
    <cacheField name="Autres3" numFmtId="0">
      <sharedItems containsBlank="1"/>
    </cacheField>
    <cacheField name="45. Comment suivez-vous le cheminement d'une demande ?" numFmtId="0">
      <sharedItems containsBlank="1" count="14">
        <s v="Formulaire papier, Tableau Excel, Logiciel (Ex: base Access), un de nos sites ne possede pas le logiciel "/>
        <s v="Formulaire papier, Tableau Excel, Docline (en attente d'activation de certaines fonctionnalités)"/>
        <s v="Demande de lecture Outlook et impressions en PDF mis sur notre espace informatique"/>
        <s v="Voir ce que j'ai écrit lors du test du sondage"/>
        <s v="Formulaire papier"/>
        <m/>
        <s v="Impression des requêtes.  "/>
        <s v="Logiciel (Ex: base Access)"/>
        <s v="Formulaire papier, Logiciel (Ex: base Access)"/>
        <s v="Tableau Excel"/>
        <s v="La demande est traitée assez rapidement (dans la journée) alors pas vraiment de suivi à faire sauf les statistiques."/>
        <s v="Tableau Excel, systèmes comme Docline et WorldShare"/>
        <s v="Formulaire papier, On écrit des notes  sur une copie de la demande reçue ou sur une copie de la demande de PEB envoyé à une bibliothèque prêteuse  (Ex. une copie imprimée de la demande DOCLINE)"/>
        <s v="Logiciel (Ex: base Access), Docline"/>
      </sharedItems>
    </cacheField>
    <cacheField name="46. Si vous utilisez un logiciel, pouvez-nous nous indiquer lequel ?" numFmtId="0">
      <sharedItems containsBlank="1"/>
    </cacheField>
    <cacheField name="47. Avez-vous des ententes particulières avec d’autre(s) établissement(s) ou association(s) concernant la tarification du PEB ?" numFmtId="0">
      <sharedItems containsBlank="1" count="3">
        <s v="OUI"/>
        <s v="NON"/>
        <m/>
      </sharedItems>
    </cacheField>
    <cacheField name="48. Avec quel(s) établissement(s) ou association(s) avez-vous des ententes particulières concernant la tarification du PEB ?" numFmtId="0">
      <sharedItems containsBlank="1"/>
    </cacheField>
    <cacheField name="49. Si vous avez un guichet unique de demande de PEB et que vous desservez plusieurs sites géographiques, comment répartissez-vous le traitement des demandes ?" numFmtId="0">
      <sharedItems containsBlank="1" count="16" longText="1">
        <s v="n/a"/>
        <s v="Voir le test"/>
        <s v="Heure d'arrivée des demandes"/>
        <s v="N/A PEB centralisé"/>
        <s v="Appartenance du document demandé"/>
        <s v="Objet de la demande"/>
        <s v="Chacune gère ses PEB, mais peut prendre la relève d'une autre car nous avons sept adresses génériques Outlook (une générale et six spécifiques, une pour chaque biblio) auxquelles tout le monde a accès en mode lecture-écriture. Nomination de substituts pendant les vacances. Partage des codes d'accès Docline et cie."/>
        <s v="Les clients peuvent faire la demande directement à la bibliothèque mais il existe aussi un formulaire Smartsheet qui envoie alerte au milieu"/>
        <m/>
        <s v="On traite selon l’objet " u="1"/>
        <s v="Selon l'heure d'arrivée" u="1"/>
        <s v="Ordre d'arrivée des demandes" u="1"/>
        <s v="Selon l'ordre d'arrivée des demandes." u="1"/>
        <s v="en fonction de l'appartenance du document demandé" u="1"/>
        <s v="Les demandes sont traitées les unes après les autres indépendamment de leur provenance" u="1"/>
        <s v="ce guichet est uniquement utilisé par les employés si le service est interrompu au centre de documentatio" u="1"/>
      </sharedItems>
    </cacheField>
    <cacheField name="50. Offrez-vous de la formation aux utilisateurs ?" numFmtId="0">
      <sharedItems containsBlank="1" count="3">
        <s v="Oui"/>
        <s v="Non"/>
        <m/>
      </sharedItems>
    </cacheField>
    <cacheField name="51. Offrez-vous de la formation à distance aux utilisateurs ?" numFmtId="0">
      <sharedItems containsBlank="1" count="3">
        <s v="NON"/>
        <s v="OUI"/>
        <m/>
      </sharedItems>
    </cacheField>
    <cacheField name="52. Avez-vous élaboré des capsules de formation ?" numFmtId="0">
      <sharedItems containsBlank="1" count="3">
        <s v="NON"/>
        <s v="OUI"/>
        <m/>
      </sharedItems>
    </cacheField>
    <cacheField name="53. Quel logiciel recommandez-vous pour élaborer des capsules de formation?" numFmtId="0">
      <sharedItems containsBlank="1"/>
    </cacheField>
    <cacheField name="54. Qui donne les cours ?" numFmtId="0">
      <sharedItems containsBlank="1" count="7">
        <s v="Bibliothécaire"/>
        <s v="Technicienne en documentation, Bibliothécaire"/>
        <m/>
        <s v="Technicienne en documentation"/>
        <s v="Technicienne en documentation, Bibliothécaire, Les formations sont une initiative de la DEUR (FormaDEUR) pour les employés de la DEUR. Il est prévu que certaines s'adressant à un public plus large soit offertes par le biais du PDRH. "/>
        <s v="Informationniste"/>
        <s v="Bibliothécaire, Aussi, les démonstrations ponctuelles sur place données par les techniciennes." u="1"/>
      </sharedItems>
    </cacheField>
    <cacheField name="55. Qui sont les utilisateurs qui s’inscrivent aux formations ?" numFmtId="0">
      <sharedItems containsBlank="1" count="19">
        <s v="Chercheurs, Infirmières (cliniciennes, IPS, etc.), Médecins, Professionnels de la santé (psychologue, travailleur social, etc.), Stagiaires/ résidents, etudiants "/>
        <s v="Chercheurs, Gestionnaires, Infirmières (cliniciennes, IPS, etc.), Médecins, Professionnels de la santé (psychologue, travailleur social, etc.), Stagiaires/ résidents"/>
        <s v="Chercheurs, Gestionnaires, Infirmières (cliniciennes, IPS, etc.), Médecins, Professionnels de la santé (psychologue, travailleur social, etc.), Stagiaires/ résidents, agents administratifs"/>
        <m/>
        <s v="Infirmières (cliniciennes, IPS, etc.), Professionnels de la santé (psychologue, travailleur social, etc.)"/>
        <s v="Chercheurs, Gestionnaires, Infirmières (cliniciennes, IPS, etc.), Professionnels de la santé (psychologue, travailleur social, etc.), Stagiaires/ résidents"/>
        <s v="Professionnels de la santé (psychologue, travailleur social, etc.), Stagiaires/ résidents, APPR"/>
        <s v="Se sont plutôt des formations à la demande et non des groupes."/>
        <s v="Chercheurs, Étudiants des centres de recherche"/>
        <s v="Infirmières (cliniciennes, IPS, etc.), Professionnels de la santé (psychologue, travailleur social, etc.), Stagiaires/ résidents, Étudiants du centre de recherche"/>
        <s v="Gestionnaires, Infirmières (cliniciennes, IPS, etc.), Professionnels de la santé (psychologue, travailleur social, etc.)"/>
        <s v="Chercheurs, Professionnels de la santé (psychologue, travailleur social, etc.), Stagiaires/ résidents, APPR des équipes de recherche"/>
        <s v="Chercheurs, Infirmières (cliniciennes, IPS, etc.), Médecins, Professionnels de la santé (psychologue, travailleur social, etc.)"/>
        <s v="Chercheurs"/>
        <s v="Chercheurs, Médecins, Stagiaires/ résidents"/>
        <s v="Infirmières (cliniciennes, IPS, etc.), Professionnels de la santé (psychologue, travailleur social, etc.), Stagiaires/ résidents"/>
        <s v="Médecins"/>
        <s v="Stagiaires/ résidents"/>
        <s v="Chercheurs, Infirmières (cliniciennes, IPS, etc.), Médecins, Professionnels de la santé (psychologue, travailleur social, etc.), Stagiaires/ résidents" u="1"/>
      </sharedItems>
    </cacheField>
    <cacheField name="Chercheur" numFmtId="0">
      <sharedItems containsString="0" containsBlank="1" containsNumber="1" containsInteger="1" minValue="1" maxValue="1"/>
    </cacheField>
    <cacheField name=" Gestionnaires, Infirmières (cliniciennes, IPS, etc.)" numFmtId="0">
      <sharedItems containsString="0" containsBlank="1" containsNumber="1" containsInteger="1" minValue="1" maxValue="1"/>
    </cacheField>
    <cacheField name="56. Comment programmez-vous la formation pour vos usagers ?" numFmtId="0">
      <sharedItems containsBlank="1" count="6">
        <s v="Selon la demande, Calendrier de formation programmée à l'avance"/>
        <s v="Selon la demande, Certaines formations reviennent à toutes les sessions (ex. arrivée de nouveaux stagiaires/résidents dans plusieurs disciplines). "/>
        <s v="Calendrier de formation programmée à l'avance"/>
        <s v="Selon la demande"/>
        <m/>
        <s v="Selon la demande, Calendrier de formation programmée à l'avance, Tel que mentionné plus haut : FormaDEUR pour personnel de la DEUR et à venir, certaines formations via le PDRH"/>
      </sharedItems>
    </cacheField>
    <cacheField name="57. Offrez-vous un service ou un support sur le droit d'auteur (en excluant le dépôt légal, attribution des ISBN et ISSN) à vos utilisateurs ?" numFmtId="0">
      <sharedItems containsBlank="1" count="3">
        <s v="Non"/>
        <s v="Oui"/>
        <m/>
      </sharedItems>
    </cacheField>
    <cacheField name="58. Si vous offrez des services ou du support en lien avec la réglementation sur le droit d'auteur, pouvez-vous nous préciser lesquels?" numFmtId="0">
      <sharedItems containsBlank="1" longText="1"/>
    </cacheField>
    <cacheField name="59. Y a-t-il une avocate ou un department légal au sein de votre institution ?" numFmtId="0">
      <sharedItems containsBlank="1"/>
    </cacheField>
    <cacheField name="60. Pouvez-vous référer à l'avocate ou au department légal de votre institution pour des questions de droit d'auteur?" numFmtId="0">
      <sharedItems containsBlank="1"/>
    </cacheField>
    <cacheField name="61. Votre organisation a t’elle une politique de droit d’auteur ?" numFmtId="0">
      <sharedItems containsBlank="1" count="3">
        <m/>
        <s v="NON"/>
        <s v="OUI"/>
      </sharedItems>
    </cacheField>
    <cacheField name="62. Avez-vous une licence avec Copiebec ?" numFmtId="0">
      <sharedItems containsBlank="1" count="4">
        <m/>
        <s v="NON"/>
        <s v="OUI"/>
        <s v="Je ne sais pas"/>
      </sharedItems>
    </cacheField>
    <cacheField name="63. Offrez-vous de la formation sur le droit d'auteur?" numFmtId="0">
      <sharedItems containsBlank="1" count="3">
        <m/>
        <s v="NON"/>
        <s v="OUI"/>
      </sharedItems>
    </cacheField>
    <cacheField name="64. Parmi les services suivants, lesquels offrez vous ? " numFmtId="0">
      <sharedItems containsBlank="1" longText="1"/>
    </cacheField>
    <cacheField name="Soutien à la recherche documentaire" numFmtId="0">
      <sharedItems containsString="0" containsBlank="1" containsNumber="1" containsInteger="1" minValue="1" maxValue="1"/>
    </cacheField>
    <cacheField name="Diffusion de tables matières" numFmtId="0">
      <sharedItems containsString="0" containsBlank="1" containsNumber="1" containsInteger="1" minValue="1" maxValue="1"/>
    </cacheField>
    <cacheField name="Dépôt légal (attribution des ISBN, ISSN" numFmtId="0">
      <sharedItems containsString="0" containsBlank="1" containsNumber="1" containsInteger="1" minValue="1" maxValue="1"/>
    </cacheField>
    <cacheField name="Revue systématique" numFmtId="0">
      <sharedItems containsString="0" containsBlank="1" containsNumber="1" containsInteger="1" minValue="1" maxValue="1"/>
    </cacheField>
    <cacheField name="Veille Informationelle" numFmtId="0">
      <sharedItems containsString="0" containsBlank="1" containsNumber="1" containsInteger="1" minValue="1" maxValue="1"/>
    </cacheField>
    <cacheField name="Centre d’information aux patients" numFmtId="0">
      <sharedItems containsString="0" containsBlank="1" containsNumber="1" containsInteger="1" minValue="1" maxValue="1"/>
    </cacheField>
    <cacheField name="Autres4" numFmtId="0">
      <sharedItems containsBlank="1" longText="1"/>
    </cacheField>
    <cacheField name="65. Votre Bibliothèque a t'elle un site web?" numFmtId="0">
      <sharedItems containsBlank="1" count="3">
        <s v="OUI"/>
        <s v="NON"/>
        <m/>
      </sharedItems>
    </cacheField>
    <cacheField name="66. Où est hébergé le site web de la bibliothèque?" numFmtId="0">
      <sharedItems containsBlank="1" count="7">
        <s v="INTERNE (vous avez une section dans le site web de votre institution), EXTERNE (vous avez un site web qui est propre à la bibliothèque)"/>
        <s v="EXTERNE (vous avez un site web qui est propre à la bibliothèque)"/>
        <s v="INTERNE (vous avez une section dans le site web de votre institution)"/>
        <m/>
        <s v="Intranet"/>
        <s v="INTERNE (vous avez une section dans le site web de votre institution), Centre d'information aux patients (HMR) a un site web à l'externe"/>
        <s v="EXTERNE (vous avez un site web qui est propre à la bibliothèque), Le portail des bibliothèques est sur le point d'être lancé - une questions de semaines"/>
      </sharedItems>
    </cacheField>
    <cacheField name="67. Y a-t-il un intranet dans votre établissement ?" numFmtId="0">
      <sharedItems containsBlank="1"/>
    </cacheField>
    <cacheField name="68. La Bibliothèque a t'elle une zone dédiée dans l'intranet ?" numFmtId="0">
      <sharedItems containsBlank="1"/>
    </cacheField>
    <cacheField name="69. Quel(s) moyen(s) utilisez-vous pour faire la promotion de vos service et de vos ressources ?" numFmtId="0">
      <sharedItems containsBlank="1" longText="1"/>
    </cacheField>
    <cacheField name="Affichage au sein de votre établissement" numFmtId="0">
      <sharedItems containsString="0" containsBlank="1" containsNumber="1" containsInteger="1" minValue="1" maxValue="1"/>
    </cacheField>
    <cacheField name="Présence lors de conférence, congrès ou journée spéciale" numFmtId="0">
      <sharedItems containsString="0" containsBlank="1" containsNumber="1" containsInteger="1" minValue="1" maxValue="1"/>
    </cacheField>
    <cacheField name=" Rencontre avec les directions et services" numFmtId="0">
      <sharedItems containsString="0" containsBlank="1" containsNumber="1" containsInteger="1" minValue="1" maxValue="1"/>
    </cacheField>
    <cacheField name="Nouvelles dans l'intranet" numFmtId="0">
      <sharedItems containsString="0" containsBlank="1" containsNumber="1" containsInteger="1" minValue="1" maxValue="1"/>
    </cacheField>
    <cacheField name="Allocution lors de la journée d'accueil des résidents, des nouveaux employés, ou des stagiaires" numFmtId="0">
      <sharedItems containsNonDate="0" containsString="0" containsBlank="1"/>
    </cacheField>
    <cacheField name="Autres5" numFmtId="0">
      <sharedItems containsBlank="1" longText="1"/>
    </cacheField>
    <cacheField name="70. Avez-vous des commentaires ou des précisions à partager avec nous?" numFmtId="0">
      <sharedItems containsBlank="1" longText="1"/>
    </cacheField>
    <cacheField name="Months" numFmtId="0" databaseField="0">
      <fieldGroup base="0">
        <rangePr groupBy="months" startDate="2019-07-30T16:53:03" endDate="2019-09-06T15:41:56"/>
        <groupItems count="14">
          <s v="&lt;2019-07-30"/>
          <s v="Jan"/>
          <s v="Feb"/>
          <s v="Mar"/>
          <s v="Apr"/>
          <s v="May"/>
          <s v="Jun"/>
          <s v="Jul"/>
          <s v="Aug"/>
          <s v="Sep"/>
          <s v="Oct"/>
          <s v="Nov"/>
          <s v="Dec"/>
          <s v="&gt;2019-09-06"/>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e-marthe gagnon" refreshedDate="44031.699163194447" createdVersion="6" refreshedVersion="6" minRefreshableVersion="3" recordCount="29" xr:uid="{9DAF774C-C0AC-4F16-A25B-6AD1CFD97E9C}">
  <cacheSource type="worksheet">
    <worksheetSource ref="B1:DY30" sheet="Données"/>
  </cacheSource>
  <cacheFields count="130">
    <cacheField name="Horodateur" numFmtId="0">
      <sharedItems containsNonDate="0" containsDate="1" containsString="0" containsBlank="1" minDate="2019-07-30T16:53:03" maxDate="2019-09-06T15:41:56" count="28">
        <d v="2019-08-19T14:20:07"/>
        <d v="2019-09-04T16:32:23"/>
        <d v="2019-08-01T09:23:33"/>
        <d v="2019-08-30T09:48:11"/>
        <d v="2019-08-20T10:15:57"/>
        <d v="2019-08-16T08:15:45"/>
        <d v="2019-08-21T12:37:08"/>
        <d v="2019-08-30T10:02:52"/>
        <d v="2019-07-30T16:53:03"/>
        <d v="2019-08-08T11:14:40"/>
        <d v="2019-09-06T11:00:56"/>
        <d v="2019-09-05T14:13:35"/>
        <d v="2019-07-31T09:11:54"/>
        <d v="2019-08-16T10:47:49"/>
        <d v="2019-07-31T08:28:43"/>
        <d v="2019-08-21T15:28:17"/>
        <d v="2019-09-06T15:41:56"/>
        <d v="2019-08-21T13:14:05"/>
        <d v="2019-09-04T11:01:05"/>
        <d v="2019-08-09T10:33:52"/>
        <d v="2019-07-31T14:12:19"/>
        <d v="2019-08-21T15:54:44"/>
        <d v="2019-08-05T10:14:29"/>
        <d v="2019-08-07T10:59:34"/>
        <d v="2019-08-23T09:29:56"/>
        <d v="2019-07-31T09:38:59"/>
        <d v="2019-09-06T11:22:32"/>
        <m/>
      </sharedItems>
      <fieldGroup par="129" base="0">
        <rangePr groupBy="days" startDate="2019-07-30T16:53:03" endDate="2019-09-06T15:41:56"/>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19-09-06"/>
        </groupItems>
      </fieldGroup>
    </cacheField>
    <cacheField name="1. Quel est le nom de votre organisation?" numFmtId="0">
      <sharedItems containsBlank="1"/>
    </cacheField>
    <cacheField name="Type d'organisation" numFmtId="0">
      <sharedItems containsBlank="1" count="5">
        <s v="Supra"/>
        <s v="CISSS"/>
        <s v="CIUSSS"/>
        <s v="Autre"/>
        <m/>
      </sharedItems>
    </cacheField>
    <cacheField name="# d'institut de recherche" numFmtId="0">
      <sharedItems containsString="0" containsBlank="1" containsNumber="1" containsInteger="1" minValue="1" maxValue="5"/>
    </cacheField>
    <cacheField name="Domaine des institut de recherche" numFmtId="0">
      <sharedItems containsBlank="1"/>
    </cacheField>
    <cacheField name="2. Combien y a t'il d'employés temps plein dans votre organisation?" numFmtId="0">
      <sharedItems containsBlank="1"/>
    </cacheField>
    <cacheField name="3. Y a t'il des résidents en médecine dans votre organisation ?" numFmtId="0">
      <sharedItems containsBlank="1"/>
    </cacheField>
    <cacheField name="4.a Combien y a t il d'employés équivalent à temps plein dans la(les) bibliothèque(s) ? [Bibliothécaire(s) Temps-Plein]" numFmtId="0">
      <sharedItems containsString="0" containsBlank="1" containsNumber="1" containsInteger="1" minValue="0" maxValue="7"/>
    </cacheField>
    <cacheField name="4.b Combien y a t il d'employés équivalent à temps plein dans la(les) bibliothèque(s) ? [Bibliothécaire(s) Temps-Partiel]" numFmtId="0">
      <sharedItems containsString="0" containsBlank="1" containsNumber="1" containsInteger="1" minValue="0" maxValue="2"/>
    </cacheField>
    <cacheField name="4.c Combien y a t il d'employés équivalent à temps plein dans la(les) bibliothèque(s) ? [Technicienne(s) en Documentation Temps-Plein]" numFmtId="0">
      <sharedItems containsString="0" containsBlank="1" containsNumber="1" containsInteger="1" minValue="0" maxValue="8" count="8">
        <n v="2"/>
        <n v="4"/>
        <n v="3"/>
        <m/>
        <n v="1"/>
        <n v="6"/>
        <n v="8"/>
        <n v="0"/>
      </sharedItems>
    </cacheField>
    <cacheField name="4.d Combien y a t il d'employés équivalent à temps plein dans la(les) bibliothèque(s) ? [Technicienne(s) en Documentation Temps Partiel]" numFmtId="0">
      <sharedItems containsString="0" containsBlank="1" containsNumber="1" containsInteger="1" minValue="0" maxValue="4"/>
    </cacheField>
    <cacheField name="4.e Combien y a t il d'employés équivalent à temps plein dans la(les) bibliothèque(s) ? [Autre(s) Temps-Plein]" numFmtId="0">
      <sharedItems containsString="0" containsBlank="1" containsNumber="1" containsInteger="1" minValue="0" maxValue="2"/>
    </cacheField>
    <cacheField name="4.f Combien y a t il d'employés équivalent à temps plein dans la(les) bibliothèque(s) ? [Autre(s) Temps-Partiel]" numFmtId="0">
      <sharedItems containsString="0" containsBlank="1" containsNumber="1" containsInteger="1" minValue="0" maxValue="1"/>
    </cacheField>
    <cacheField name="4.g Combien y a t il d'employés équivalent au total" numFmtId="0">
      <sharedItems containsString="0" containsBlank="1" containsNumber="1" containsInteger="1" minValue="1" maxValue="21"/>
    </cacheField>
    <cacheField name="4.h Combien y a t il d'employés équivalent à temps plein dans la(les) bibliothèque(s) ? (total)" numFmtId="0">
      <sharedItems containsString="0" containsBlank="1" containsNumber="1" containsInteger="1" minValue="1" maxValue="17"/>
    </cacheField>
    <cacheField name="4.i Combien y a t il d'employés équivalent à temps partiel dans la(les) bibliothèque(s) ? (total)" numFmtId="0">
      <sharedItems containsString="0" containsBlank="1" containsNumber="1" containsInteger="1" minValue="0" maxValue="4"/>
    </cacheField>
    <cacheField name="5.a Quel est le titre du poste de la personne qui gère la bibliothèque" numFmtId="0">
      <sharedItems containsBlank="1"/>
    </cacheField>
    <cacheField name="5b. Formation de la personne qui gère la bibliothèque ?" numFmtId="0">
      <sharedItems containsBlank="1"/>
    </cacheField>
    <cacheField name="6a. Sous quelle direction se trouve la bibliothèque ?" numFmtId="0">
      <sharedItems containsBlank="1"/>
    </cacheField>
    <cacheField name="6b. Sous quelle direction se trouve la bibliothèque ?_x000a_Enseignement_x000a_" numFmtId="0">
      <sharedItems containsBlank="1"/>
    </cacheField>
    <cacheField name="6c. Sous quelle direction se trouve la bibliothèque ?_x000a_Affaires universitaires_x000a_" numFmtId="0">
      <sharedItems containsBlank="1"/>
    </cacheField>
    <cacheField name="6d. Sous quelle direction se trouve la bibliothèque ?_x000a_Recherche_x000a_" numFmtId="0">
      <sharedItems containsBlank="1"/>
    </cacheField>
    <cacheField name="6e. Sous quelle direction se trouve la bibliothèque ?_x000a_Autre_x000a_" numFmtId="0">
      <sharedItems containsBlank="1"/>
    </cacheField>
    <cacheField name="7. S'il existait plusieurs bibliothèques avant 2015, les services de celles-ci ont-elles été fusionnés dans la nouvelle organisation ?" numFmtId="0">
      <sharedItems containsBlank="1"/>
    </cacheField>
    <cacheField name="8. Y a t'il des plans pour fusionner les services des différentes bibliothèques dans une perspective de 2 ans ?" numFmtId="0">
      <sharedItems containsBlank="1"/>
    </cacheField>
    <cacheField name="9. Tous les membres de l’équipe sont-ils localisés au même site ?" numFmtId="0">
      <sharedItems containsBlank="1"/>
    </cacheField>
    <cacheField name="10. Combien y a t il de site de Bibliothèque ?" numFmtId="0">
      <sharedItems containsString="0" containsBlank="1" containsNumber="1" containsInteger="1" minValue="1" maxValue="10"/>
    </cacheField>
    <cacheField name="11. Tous les sites de l’organisation peuvent-ils utiliser les services et/ou les outils de la Bibliothèque ?" numFmtId="0">
      <sharedItems containsBlank="1"/>
    </cacheField>
    <cacheField name="12. Tous les employés de l’organisation peuvent-ils utiliser les services de la Bibliothèque ?" numFmtId="0">
      <sharedItems containsBlank="1"/>
    </cacheField>
    <cacheField name="13. Pour quelle(s) raison(s) tous les employés de l’organisation ne peuvent-ils pas utiliser les services de la Bibliothèque?" numFmtId="0">
      <sharedItems containsBlank="1"/>
    </cacheField>
    <cacheField name="14. Comment sont réparties les tâches parmi les membres de l'équipe ?" numFmtId="0">
      <sharedItems containsBlank="1" longText="1"/>
    </cacheField>
    <cacheField name="15. Consignez-vous des statistiques (excluant celles requises par le MSSS) ?" numFmtId="0">
      <sharedItems containsBlank="1"/>
    </cacheField>
    <cacheField name="Catalogage" numFmtId="0">
      <sharedItems containsString="0" containsBlank="1" containsNumber="1" containsInteger="1" minValue="1" maxValue="1"/>
    </cacheField>
    <cacheField name="Recherches documentaires" numFmtId="0">
      <sharedItems containsString="0" containsBlank="1" containsNumber="1" containsInteger="1" minValue="1" maxValue="1"/>
    </cacheField>
    <cacheField name="Formation" numFmtId="0">
      <sharedItems containsString="0" containsBlank="1" containsNumber="1" containsInteger="1" minValue="1" maxValue="1"/>
    </cacheField>
    <cacheField name="PEB" numFmtId="0">
      <sharedItems containsString="0" containsBlank="1" containsNumber="1" containsInteger="1" minValue="1" maxValue="1"/>
    </cacheField>
    <cacheField name="Autres" numFmtId="0">
      <sharedItems containsString="0" containsBlank="1" containsNumber="1" containsInteger="1" minValue="1" maxValue="1"/>
    </cacheField>
    <cacheField name="17. Seriez-vous prêts à les partager avec nous ? " numFmtId="0">
      <sharedItems containsBlank="1"/>
    </cacheField>
    <cacheField name="18. Quel(s) outil(s) utilisez-vous pour consigner les statistiques ?" numFmtId="0">
      <sharedItems containsBlank="1"/>
    </cacheField>
    <cacheField name="19. Une section vous est-elle dédiée dans le rapport annuel de votre organisation ?" numFmtId="0">
      <sharedItems containsBlank="1"/>
    </cacheField>
    <cacheField name="20. Dans le cas ou plusieurs équipes de centres de documentation ont été fusionnées lors de l’entrée en vigueur de la loi 10, les budgets ont-ils été fusionnés ?" numFmtId="0">
      <sharedItems containsBlank="1"/>
    </cacheField>
    <cacheField name="21. Qui administre le budget de roulement de la Bibliothèque ?" numFmtId="0">
      <sharedItems containsBlank="1" longText="1"/>
    </cacheField>
    <cacheField name="22. Si vous n'administrez pas le budget global de la bibliothèque, avez-vous une idée du budget disponible pour l’achat des ressources documentaires ?" numFmtId="0">
      <sharedItems containsBlank="1"/>
    </cacheField>
    <cacheField name="23. Savez-vous les critères utilisés pour l'attribution du montant du budget ?" numFmtId="0">
      <sharedItems containsBlank="1"/>
    </cacheField>
    <cacheField name="24. Faites-vous partie d’un consortium d’achat de ressources documentaires ?" numFmtId="0">
      <sharedItems containsBlank="1"/>
    </cacheField>
    <cacheField name="25. De quel consortium d’achat de ressources documentaires faites vous partie?" numFmtId="0">
      <sharedItems containsBlank="1"/>
    </cacheField>
    <cacheField name="26. Si votre organisation est affiliée à une université, qui a accès aux ressources de cette université ?" numFmtId="0">
      <sharedItems containsBlank="1" longText="1"/>
    </cacheField>
    <cacheField name="Employé de l’organisation ayant un statut auprès de l’université affiliée (Ex.: Médecin titularisé, employé avec un statut d’enseignant)" numFmtId="0">
      <sharedItems containsString="0" containsBlank="1" containsNumber="1" containsInteger="1" minValue="1" maxValue="1"/>
    </cacheField>
    <cacheField name="Employé de l’organisation n’ayant pas de statut auprès de l’université affilié, mais avec un rôle académique (Ex. : superviseur de stage, chercheur...)" numFmtId="0">
      <sharedItems containsString="0" containsBlank="1" containsNumber="1" containsInteger="1" minValue="1" maxValue="1"/>
    </cacheField>
    <cacheField name="Deux bibliothécaires et un technicien en documentation" numFmtId="0">
      <sharedItems containsString="0" containsBlank="1" containsNumber="1" containsInteger="1" minValue="1" maxValue="1"/>
    </cacheField>
    <cacheField name=" Employé de l’organisation n’ayant aucun statut auprès de l’université affiliée (Ex. : infirmière, administrateur..." numFmtId="0">
      <sharedItems containsString="0" containsBlank="1" containsNumber="1" containsInteger="1" minValue="1" maxValue="1"/>
    </cacheField>
    <cacheField name="Étudiants, résidents de McGill et médecins enseignants" numFmtId="0">
      <sharedItems containsString="0" containsBlank="1" containsNumber="1" containsInteger="1" minValue="1" maxValue="1"/>
    </cacheField>
    <cacheField name="Ne s'applique pas" numFmtId="0">
      <sharedItems containsString="0" containsBlank="1" containsNumber="1" containsInteger="1" minValue="1" maxValue="1"/>
    </cacheField>
    <cacheField name="27. Si votre organisation est affiliée à une université, y a t'il des critères pour avoir accès à ses ressources?" numFmtId="0">
      <sharedItems containsBlank="1" count="5">
        <s v="OUI"/>
        <s v="Je ne sais pas"/>
        <s v="Ne s'applique pas"/>
        <s v="NON"/>
        <m/>
      </sharedItems>
    </cacheField>
    <cacheField name="28. Quels sont les critères pour avoir accès aux ressources de l'université à laquelle votre organisation est affiliée?" numFmtId="0">
      <sharedItems containsBlank="1" longText="1"/>
    </cacheField>
    <cacheField name="29. Êtes-vous abonné à d'autres ressources documentaires ?" numFmtId="0">
      <sharedItems containsBlank="1" count="3">
        <s v="OUI"/>
        <s v="NON"/>
        <m/>
      </sharedItems>
    </cacheField>
    <cacheField name="30. Avez-vous retenu les services d'un fournisseur pour les abonnements aux périodiques ?" numFmtId="0">
      <sharedItems containsBlank="1" count="3">
        <s v="OUI"/>
        <s v="NON"/>
        <m/>
      </sharedItems>
    </cacheField>
    <cacheField name="31. Utilisez-vous un SIGB?" numFmtId="0">
      <sharedItems containsBlank="1" count="3">
        <s v="Oui"/>
        <s v="Non"/>
        <m/>
      </sharedItems>
    </cacheField>
    <cacheField name="32. Quel(s) SIGB utilisez-vous ?" numFmtId="0">
      <sharedItems containsBlank="1" count="15">
        <s v="Inmagic Genie (by AndOrNot)"/>
        <s v="Portfolio"/>
        <s v="Koha"/>
        <s v="Biblionet"/>
        <s v="Santécom, Kentika, Biblionet"/>
        <s v="Kentika"/>
        <m/>
        <s v="Les 3 sites ont 3 SIGB différents : Koha (IUSMM), Portfolio (HMR), Kentica (Santa Cabrini)"/>
        <s v="Symphony de SirsiDynix  "/>
        <s v="KOHA à venir à l'automne 2019. Sinon Inmagic et Regard."/>
        <s v="DBTextWorks + Livres de 2 sites sont dans le catalogue McGill + Kentika + 1 site sans SIGB"/>
        <s v="Sommes en processus de fusion. D'ici à la fusion : 3 SIGB = utilisés - Biblionet, Koha Santécon et Kentika"/>
        <s v="Partenariat avec le SIGB de Santécom" u="1"/>
        <s v="Koha " u="1"/>
        <s v="Portfolio/InMedia de BiblioMondo" u="1"/>
      </sharedItems>
    </cacheField>
    <cacheField name="Library of congress" numFmtId="0">
      <sharedItems containsString="0" containsBlank="1" containsNumber="1" containsInteger="1" minValue="1" maxValue="1"/>
    </cacheField>
    <cacheField name="National Library of Medicine" numFmtId="0">
      <sharedItems containsString="0" containsBlank="1" containsNumber="1" containsInteger="1" minValue="1" maxValue="1"/>
    </cacheField>
    <cacheField name="Dewey" numFmtId="0">
      <sharedItems containsString="0" containsBlank="1" containsNumber="1" containsInteger="1" minValue="1" maxValue="1"/>
    </cacheField>
    <cacheField name="Maison" numFmtId="0">
      <sharedItems containsString="0" containsBlank="1" containsNumber="1" containsInteger="1" minValue="1" maxValue="1"/>
    </cacheField>
    <cacheField name="34. Quel système d'indexation utilisez-vous ?" numFmtId="0">
      <sharedItems containsBlank="1" count="10">
        <s v="MeSH"/>
        <s v="Répertoire de vedettes-matière de l'Université Laval"/>
        <s v="Répertoire de vedettes-matière de l'Université Laval, et MESH"/>
        <s v="Répertoire de vedettes-matière de l'Université Laval, Maison"/>
        <s v="Répertoire de vedettes-matière de l'Université Laval, OPHQ (réindexation en RVM)"/>
        <s v="Répertoire de vedettes-matière de l'Université Laval, Différents dans les 3 sites : en plus des vedettes-matières il y a de l'indexation maison et utilisation des MeSH"/>
        <s v="Répertoire de vedettes-matière de l'Université Laval, Variable selon les 5 bibliothèques... RVM, LCSH, etc..."/>
        <s v="McGill fait le catalogage et l'indexation pour les sites HGJ, je crois avec MeSH"/>
        <s v="Répertoire de vedettes-matière de l'Université Laval, OHPH et thesaurus maison"/>
        <m/>
      </sharedItems>
    </cacheField>
    <cacheField name="35. Avez-vous des critères d’acquisition écrits, une politique à cet effet, ou une politique de développement de collection ?" numFmtId="0">
      <sharedItems containsBlank="1" count="3">
        <s v="NON"/>
        <s v="OUI"/>
        <m/>
      </sharedItems>
    </cacheField>
    <cacheField name="36. Procédez-vous aux acquisitions des utilisateurs (sur leur budget) ?" numFmtId="0">
      <sharedItems containsBlank="1" count="3">
        <s v="NON"/>
        <s v="OUI"/>
        <m/>
      </sharedItems>
    </cacheField>
    <cacheField name="37. Les documents sont-ils tous inscrit dans le catalogue ?" numFmtId="0">
      <sharedItems containsBlank="1"/>
    </cacheField>
    <cacheField name="38. Quels documents ne sont pas inscrits dans le catalogue?" numFmtId="0">
      <sharedItems containsBlank="1"/>
    </cacheField>
    <cacheField name="39. Offrez-vous un service de prêt entre bibliothèque à vos utilisateurs ?" numFmtId="0">
      <sharedItems containsBlank="1"/>
    </cacheField>
    <cacheField name="40. Quels utilisateurs peuvent en faire la demande ?" numFmtId="0">
      <sharedItems containsBlank="1"/>
    </cacheField>
    <cacheField name="41. Comment les utilisateurs peuvent-ils faire la demande ?" numFmtId="0">
      <sharedItems containsBlank="1"/>
    </cacheField>
    <cacheField name="Courriel à un guichet unique" numFmtId="0">
      <sharedItems containsString="0" containsBlank="1" containsNumber="1" containsInteger="1" minValue="1" maxValue="1"/>
    </cacheField>
    <cacheField name="Demande via un formulaire ou système de demande sur le site web de la bibliothèque" numFmtId="0">
      <sharedItems containsString="0" containsBlank="1" containsNumber="1" containsInteger="1" minValue="1" maxValue="1"/>
    </cacheField>
    <cacheField name="Courriel à un membre du personnel de la bibliothèque" numFmtId="0">
      <sharedItems containsString="0" containsBlank="1" containsNumber="1" containsInteger="1" minValue="1" maxValue="1"/>
    </cacheField>
    <cacheField name="En personne" numFmtId="0">
      <sharedItems containsString="0" containsBlank="1" containsNumber="1" containsInteger="1" minValue="1" maxValue="1"/>
    </cacheField>
    <cacheField name="Autres2" numFmtId="0">
      <sharedItems containsBlank="1"/>
    </cacheField>
    <cacheField name="42. Quels outils utilisez-vous pour trouver les articles ?  [Docline]" numFmtId="0">
      <sharedItems containsBlank="1"/>
    </cacheField>
    <cacheField name="42. Quels outils utilisez-vous pour trouver les articles ?  [OCLC/Voilà]" numFmtId="0">
      <sharedItems containsBlank="1" containsMixedTypes="1" containsNumber="1" containsInteger="1" minValue="0" maxValue="0"/>
    </cacheField>
    <cacheField name="42. Quels outils utilisez-vous pour trouver les articles ?  [Google scholar]" numFmtId="0">
      <sharedItems containsBlank="1"/>
    </cacheField>
    <cacheField name="42. Quels outils utilisez-vous pour trouver les articles ?  [Colombo/Racer]" numFmtId="0">
      <sharedItems containsBlank="1"/>
    </cacheField>
    <cacheField name="42. Quels outils utilisez-vous pour trouver les articles ?  [Catalogue des bibliothèques du Québec (VDX)]" numFmtId="0">
      <sharedItems containsBlank="1"/>
    </cacheField>
    <cacheField name="42. Quels outils utilisez-vous pour trouver les articles ?  [Catalogue Santécom]" numFmtId="0">
      <sharedItems containsBlank="1"/>
    </cacheField>
    <cacheField name="43. Qui défraie le coût des articles ?" numFmtId="0">
      <sharedItems containsBlank="1" longText="1"/>
    </cacheField>
    <cacheField name="44. Comment envoyez-vous le plein texte ?" numFmtId="0">
      <sharedItems containsBlank="1"/>
    </cacheField>
    <cacheField name="Format électronique par courriel" numFmtId="0">
      <sharedItems containsString="0" containsBlank="1" containsNumber="1" containsInteger="1" minValue="1" maxValue="1"/>
    </cacheField>
    <cacheField name="Format électronique via un outil qui respecte la loi sur le droit d'auteur ou presque (Ex: Jirafeau, Article exchange)" numFmtId="0">
      <sharedItems containsString="0" containsBlank="1" containsNumber="1" containsInteger="1" minValue="1" maxValue="1"/>
    </cacheField>
    <cacheField name="Format papier par le courrier interne" numFmtId="0">
      <sharedItems containsString="0" containsBlank="1" containsNumber="1" containsInteger="1" minValue="1" maxValue="1"/>
    </cacheField>
    <cacheField name="Autres3" numFmtId="0">
      <sharedItems containsBlank="1"/>
    </cacheField>
    <cacheField name="45. Comment suivez-vous le cheminement d'une demande ?" numFmtId="0">
      <sharedItems containsBlank="1"/>
    </cacheField>
    <cacheField name="46. Si vous utilisez un logiciel, pouvez-nous nous indiquer lequel ?" numFmtId="0">
      <sharedItems containsBlank="1"/>
    </cacheField>
    <cacheField name="47. Avez-vous des ententes particulières avec d’autre(s) établissement(s) ou association(s) concernant la tarification du PEB ?" numFmtId="0">
      <sharedItems containsBlank="1"/>
    </cacheField>
    <cacheField name="48. Avec quel(s) établissement(s) ou association(s) avez-vous des ententes particulières concernant la tarification du PEB ?" numFmtId="0">
      <sharedItems containsBlank="1"/>
    </cacheField>
    <cacheField name="49. Si vous avez un guichet unique de demande de PEB et que vous desservez plusieurs sites géographiques, comment répartissez-vous le traitement des demandes ?" numFmtId="0">
      <sharedItems containsBlank="1" longText="1"/>
    </cacheField>
    <cacheField name="50. Offrez-vous de la formation aux utilisateurs ?" numFmtId="0">
      <sharedItems containsBlank="1"/>
    </cacheField>
    <cacheField name="51. Offrez-vous de la formation à distance aux utilisateurs ?" numFmtId="0">
      <sharedItems containsBlank="1"/>
    </cacheField>
    <cacheField name="52. Avez-vous élaboré des capsules de formation ?" numFmtId="0">
      <sharedItems containsBlank="1"/>
    </cacheField>
    <cacheField name="53. Quel logiciel recommandez-vous pour élaborer des capsules de formation?" numFmtId="0">
      <sharedItems containsBlank="1"/>
    </cacheField>
    <cacheField name="54. Qui donne les cours ?" numFmtId="0">
      <sharedItems containsBlank="1"/>
    </cacheField>
    <cacheField name="55. Qui sont les utilisateurs qui s’inscrivent aux formations ?" numFmtId="0">
      <sharedItems containsBlank="1"/>
    </cacheField>
    <cacheField name="Chercheur" numFmtId="0">
      <sharedItems containsString="0" containsBlank="1" containsNumber="1" containsInteger="1" minValue="1" maxValue="1"/>
    </cacheField>
    <cacheField name=" Gestionnaires, Infirmières (cliniciennes, IPS, etc.)" numFmtId="0">
      <sharedItems containsString="0" containsBlank="1" containsNumber="1" containsInteger="1" minValue="1" maxValue="1"/>
    </cacheField>
    <cacheField name="56. Comment programmez-vous la formation pour vos usagers ?" numFmtId="0">
      <sharedItems containsBlank="1"/>
    </cacheField>
    <cacheField name="57. Offrez-vous un service ou un support sur le droit d'auteur (en excluant le dépôt légal, attribution des ISBN et ISSN) à vos utilisateurs ?" numFmtId="0">
      <sharedItems containsBlank="1"/>
    </cacheField>
    <cacheField name="58. Si vous offrez des services ou du support en lien avec la réglementation sur le droit d'auteur, pouvez-vous nous préciser lesquels?" numFmtId="0">
      <sharedItems containsBlank="1" longText="1"/>
    </cacheField>
    <cacheField name="59. Y a-t-il une avocate ou un department légal au sein de votre institution ?" numFmtId="0">
      <sharedItems containsBlank="1"/>
    </cacheField>
    <cacheField name="60. Pouvez-vous référer à l'avocate ou au department légal de votre institution pour des questions de droit d'auteur?" numFmtId="0">
      <sharedItems containsBlank="1"/>
    </cacheField>
    <cacheField name="61. Votre organisation a t’elle une politique de droit d’auteur ?" numFmtId="0">
      <sharedItems containsBlank="1"/>
    </cacheField>
    <cacheField name="62. Avez-vous une licence avec Copiebec ?" numFmtId="0">
      <sharedItems containsBlank="1"/>
    </cacheField>
    <cacheField name="63. Offrez-vous de la formation sur le droit d'auteur?" numFmtId="0">
      <sharedItems containsBlank="1"/>
    </cacheField>
    <cacheField name="64. Parmi les services suivants, lesquels offrez vous ? " numFmtId="0">
      <sharedItems containsBlank="1" longText="1"/>
    </cacheField>
    <cacheField name="Soutien à la recherche documentaire" numFmtId="0">
      <sharedItems containsString="0" containsBlank="1" containsNumber="1" containsInteger="1" minValue="1" maxValue="1"/>
    </cacheField>
    <cacheField name="Diffusion de tables matières" numFmtId="0">
      <sharedItems containsString="0" containsBlank="1" containsNumber="1" containsInteger="1" minValue="1" maxValue="1"/>
    </cacheField>
    <cacheField name="Dépôt légal (attribution des ISBN, ISSN" numFmtId="0">
      <sharedItems containsString="0" containsBlank="1" containsNumber="1" containsInteger="1" minValue="1" maxValue="1"/>
    </cacheField>
    <cacheField name="Revue systématique" numFmtId="0">
      <sharedItems containsString="0" containsBlank="1" containsNumber="1" containsInteger="1" minValue="1" maxValue="1"/>
    </cacheField>
    <cacheField name="Veille Informationelle" numFmtId="0">
      <sharedItems containsString="0" containsBlank="1" containsNumber="1" containsInteger="1" minValue="1" maxValue="1"/>
    </cacheField>
    <cacheField name="Centre d’information aux patients" numFmtId="0">
      <sharedItems containsString="0" containsBlank="1" containsNumber="1" containsInteger="1" minValue="1" maxValue="1"/>
    </cacheField>
    <cacheField name="Autres4" numFmtId="0">
      <sharedItems containsBlank="1" longText="1"/>
    </cacheField>
    <cacheField name="65. Votre Bibliothèque a t'elle un site web?" numFmtId="0">
      <sharedItems containsBlank="1"/>
    </cacheField>
    <cacheField name="66. Où est hébergé le site web de la bibliothèque?" numFmtId="0">
      <sharedItems containsBlank="1"/>
    </cacheField>
    <cacheField name="67. Y a-t-il un intranet dans votre établissement ?" numFmtId="0">
      <sharedItems containsBlank="1"/>
    </cacheField>
    <cacheField name="68. La Bibliothèque a t'elle une zone dédiée dans l'intranet ?" numFmtId="0">
      <sharedItems containsBlank="1"/>
    </cacheField>
    <cacheField name="69. Quel(s) moyen(s) utilisez-vous pour faire la promotion de vos service et de vos ressources ?" numFmtId="0">
      <sharedItems containsBlank="1" longText="1"/>
    </cacheField>
    <cacheField name="Affichage au sein de votre établissement" numFmtId="0">
      <sharedItems containsString="0" containsBlank="1" containsNumber="1" containsInteger="1" minValue="1" maxValue="1"/>
    </cacheField>
    <cacheField name="Présence lors de conférence, congrès ou journée spéciale" numFmtId="0">
      <sharedItems containsString="0" containsBlank="1" containsNumber="1" containsInteger="1" minValue="1" maxValue="1"/>
    </cacheField>
    <cacheField name=" Rencontre avec les directions et services" numFmtId="0">
      <sharedItems containsString="0" containsBlank="1" containsNumber="1" containsInteger="1" minValue="1" maxValue="1"/>
    </cacheField>
    <cacheField name="Nouvelles dans l'intranet" numFmtId="0">
      <sharedItems containsString="0" containsBlank="1" containsNumber="1" containsInteger="1" minValue="1" maxValue="1"/>
    </cacheField>
    <cacheField name="Allocution lors de la journée d'accueil des résidents, des nouveaux employés, ou des stagiaires" numFmtId="0">
      <sharedItems containsNonDate="0" containsString="0" containsBlank="1"/>
    </cacheField>
    <cacheField name="Autres5" numFmtId="0">
      <sharedItems containsBlank="1" longText="1"/>
    </cacheField>
    <cacheField name="70. Avez-vous des commentaires ou des précisions à partager avec nous?" numFmtId="0">
      <sharedItems containsBlank="1" longText="1"/>
    </cacheField>
    <cacheField name="Months" numFmtId="0" databaseField="0">
      <fieldGroup base="0">
        <rangePr groupBy="months" startDate="2019-07-30T16:53:03" endDate="2019-09-06T15:41:56"/>
        <groupItems count="14">
          <s v="&lt;2019-07-30"/>
          <s v="Jan"/>
          <s v="Feb"/>
          <s v="Mar"/>
          <s v="Apr"/>
          <s v="May"/>
          <s v="Jun"/>
          <s v="Jul"/>
          <s v="Aug"/>
          <s v="Sep"/>
          <s v="Oct"/>
          <s v="Nov"/>
          <s v="Dec"/>
          <s v="&gt;2019-09-06"/>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e-marthe gagnon" refreshedDate="44031.708355555558" createdVersion="6" refreshedVersion="6" minRefreshableVersion="3" recordCount="27" xr:uid="{1F852147-300F-42CA-A82D-DF3F70D0B89D}">
  <cacheSource type="worksheet">
    <worksheetSource ref="B1:DY28" sheet="Données"/>
  </cacheSource>
  <cacheFields count="130">
    <cacheField name="Horodateur" numFmtId="164">
      <sharedItems containsSemiMixedTypes="0" containsNonDate="0" containsDate="1" containsString="0" minDate="2019-07-30T16:53:03" maxDate="2019-09-06T15:41:56" count="27">
        <d v="2019-08-19T14:20:07"/>
        <d v="2019-09-04T16:32:23"/>
        <d v="2019-08-01T09:23:33"/>
        <d v="2019-08-30T09:48:11"/>
        <d v="2019-08-20T10:15:57"/>
        <d v="2019-08-16T08:15:45"/>
        <d v="2019-08-21T12:37:08"/>
        <d v="2019-08-30T10:02:52"/>
        <d v="2019-07-30T16:53:03"/>
        <d v="2019-08-08T11:14:40"/>
        <d v="2019-09-06T11:00:56"/>
        <d v="2019-09-05T14:13:35"/>
        <d v="2019-07-31T09:11:54"/>
        <d v="2019-08-16T10:47:49"/>
        <d v="2019-07-31T08:28:43"/>
        <d v="2019-08-21T15:28:17"/>
        <d v="2019-09-06T15:41:56"/>
        <d v="2019-08-21T13:14:05"/>
        <d v="2019-09-04T11:01:05"/>
        <d v="2019-08-09T10:33:52"/>
        <d v="2019-07-31T14:12:19"/>
        <d v="2019-08-21T15:54:44"/>
        <d v="2019-08-05T10:14:29"/>
        <d v="2019-08-07T10:59:34"/>
        <d v="2019-08-23T09:29:56"/>
        <d v="2019-07-31T09:38:59"/>
        <d v="2019-09-06T11:22:32"/>
      </sharedItems>
      <fieldGroup par="129" base="0">
        <rangePr groupBy="days" startDate="2019-07-30T16:53:03" endDate="2019-09-06T15:41:56"/>
        <groupItems count="368">
          <s v="&lt;2019-07-3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19-09-06"/>
        </groupItems>
      </fieldGroup>
    </cacheField>
    <cacheField name="1. Quel est le nom de votre organisation?" numFmtId="0">
      <sharedItems/>
    </cacheField>
    <cacheField name="Type d'organisation" numFmtId="0">
      <sharedItems count="4">
        <s v="Supra"/>
        <s v="CISSS"/>
        <s v="CIUSSS"/>
        <s v="Autre"/>
      </sharedItems>
    </cacheField>
    <cacheField name="# d'institut de recherche" numFmtId="0">
      <sharedItems containsString="0" containsBlank="1" containsNumber="1" containsInteger="1" minValue="1" maxValue="5"/>
    </cacheField>
    <cacheField name="Domaine des institut de recherche" numFmtId="0">
      <sharedItems containsBlank="1"/>
    </cacheField>
    <cacheField name="2. Combien y a t'il d'employés temps plein dans votre organisation?" numFmtId="0">
      <sharedItems count="6">
        <s v="12000 et plus"/>
        <s v="Entre 5000 et 7000"/>
        <s v="Entre 9000 et 11000"/>
        <s v="Je ne sais pas"/>
        <s v="Entre 7000 et 9000"/>
        <s v="Moins de 5000"/>
      </sharedItems>
    </cacheField>
    <cacheField name="3. Y a t'il des résidents en médecine dans votre organisation ?" numFmtId="0">
      <sharedItems/>
    </cacheField>
    <cacheField name="4.a Combien y a t il d'employés équivalent à temps plein dans la(les) bibliothèque(s) ? [Bibliothécaire(s) Temps-Plein]" numFmtId="0">
      <sharedItems containsSemiMixedTypes="0" containsString="0" containsNumber="1" containsInteger="1" minValue="0" maxValue="7" count="8">
        <n v="5"/>
        <n v="2"/>
        <n v="3"/>
        <n v="6"/>
        <n v="1"/>
        <n v="0"/>
        <n v="7"/>
        <n v="4"/>
      </sharedItems>
    </cacheField>
    <cacheField name="4.b Combien y a t il d'employés équivalent à temps plein dans la(les) bibliothèque(s) ? [Bibliothécaire(s) Temps-Partiel]" numFmtId="0">
      <sharedItems containsSemiMixedTypes="0" containsString="0" containsNumber="1" containsInteger="1" minValue="0" maxValue="2" count="3">
        <n v="2"/>
        <n v="0"/>
        <n v="1"/>
      </sharedItems>
    </cacheField>
    <cacheField name="4.c Combien y a t il d'employés équivalent à temps plein dans la(les) bibliothèque(s) ? [Technicienne(s) en Documentation Temps-Plein]" numFmtId="0">
      <sharedItems containsString="0" containsBlank="1" containsNumber="1" containsInteger="1" minValue="0" maxValue="8"/>
    </cacheField>
    <cacheField name="4.d Combien y a t il d'employés équivalent à temps plein dans la(les) bibliothèque(s) ? [Technicienne(s) en Documentation Temps Partiel]" numFmtId="0">
      <sharedItems containsString="0" containsBlank="1" containsNumber="1" containsInteger="1" minValue="0" maxValue="4" count="5">
        <n v="2"/>
        <m/>
        <n v="1"/>
        <n v="4"/>
        <n v="0"/>
      </sharedItems>
    </cacheField>
    <cacheField name="4.e Combien y a t il d'employés équivalent à temps plein dans la(les) bibliothèque(s) ? [Autre(s) Temps-Plein]" numFmtId="0">
      <sharedItems containsString="0" containsBlank="1" containsNumber="1" containsInteger="1" minValue="0" maxValue="2" count="4">
        <n v="0"/>
        <m/>
        <n v="1"/>
        <n v="2"/>
      </sharedItems>
    </cacheField>
    <cacheField name="4.f Combien y a t il d'employés équivalent à temps plein dans la(les) bibliothèque(s) ? [Autre(s) Temps-Partiel]" numFmtId="0">
      <sharedItems containsString="0" containsBlank="1" containsNumber="1" containsInteger="1" minValue="0" maxValue="1" count="3">
        <n v="0"/>
        <m/>
        <n v="1"/>
      </sharedItems>
    </cacheField>
    <cacheField name="4.g Combien y a t il d'employés équivalent au total" numFmtId="0">
      <sharedItems containsSemiMixedTypes="0" containsString="0" containsNumber="1" containsInteger="1" minValue="1" maxValue="21"/>
    </cacheField>
    <cacheField name="4.h Combien y a t il d'employés équivalent à temps plein dans la(les) bibliothèque(s) ? (total)" numFmtId="0">
      <sharedItems containsSemiMixedTypes="0" containsString="0" containsNumber="1" containsInteger="1" minValue="1" maxValue="17"/>
    </cacheField>
    <cacheField name="4.i Combien y a t il d'employés équivalent à temps partiel dans la(les) bibliothèque(s) ? (total)" numFmtId="0">
      <sharedItems containsSemiMixedTypes="0" containsString="0" containsNumber="1" containsInteger="1" minValue="0" maxValue="4"/>
    </cacheField>
    <cacheField name="5.a Quel est le titre du poste de la personne qui gère la bibliothèque" numFmtId="0">
      <sharedItems/>
    </cacheField>
    <cacheField name="5b. Formation de la personne qui gère la bibliothèque ?" numFmtId="0">
      <sharedItems containsBlank="1"/>
    </cacheField>
    <cacheField name="6a. Sous quelle direction se trouve la bibliothèque ?" numFmtId="0">
      <sharedItems/>
    </cacheField>
    <cacheField name="6b. Sous quelle direction se trouve la bibliothèque ?_x000a_Enseignement_x000a_" numFmtId="0">
      <sharedItems containsBlank="1" containsMixedTypes="1" containsNumber="1" containsInteger="1" minValue="1" maxValue="1" count="3">
        <s v="Enseignement"/>
        <m/>
        <n v="1" u="1"/>
      </sharedItems>
    </cacheField>
    <cacheField name="6c. Sous quelle direction se trouve la bibliothèque ?_x000a_Affaires universitaires_x000a_" numFmtId="0">
      <sharedItems containsBlank="1"/>
    </cacheField>
    <cacheField name="6d. Sous quelle direction se trouve la bibliothèque ?_x000a_Recherche_x000a_" numFmtId="0">
      <sharedItems containsBlank="1"/>
    </cacheField>
    <cacheField name="6e. Sous quelle direction se trouve la bibliothèque ?_x000a_Autre_x000a_" numFmtId="0">
      <sharedItems containsBlank="1"/>
    </cacheField>
    <cacheField name="7. S'il existait plusieurs bibliothèques avant 2015, les services de celles-ci ont-elles été fusionnés dans la nouvelle organisation ?" numFmtId="0">
      <sharedItems/>
    </cacheField>
    <cacheField name="8. Y a t'il des plans pour fusionner les services des différentes bibliothèques dans une perspective de 2 ans ?" numFmtId="0">
      <sharedItems containsBlank="1"/>
    </cacheField>
    <cacheField name="9. Tous les membres de l’équipe sont-ils localisés au même site ?" numFmtId="0">
      <sharedItems/>
    </cacheField>
    <cacheField name="10. Combien y a t il de site de Bibliothèque ?" numFmtId="0">
      <sharedItems containsSemiMixedTypes="0" containsString="0" containsNumber="1" containsInteger="1" minValue="1" maxValue="10"/>
    </cacheField>
    <cacheField name="11. Tous les sites de l’organisation peuvent-ils utiliser les services et/ou les outils de la Bibliothèque ?" numFmtId="0">
      <sharedItems/>
    </cacheField>
    <cacheField name="12. Tous les employés de l’organisation peuvent-ils utiliser les services de la Bibliothèque ?" numFmtId="0">
      <sharedItems/>
    </cacheField>
    <cacheField name="13. Pour quelle(s) raison(s) tous les employés de l’organisation ne peuvent-ils pas utiliser les services de la Bibliothèque?" numFmtId="0">
      <sharedItems containsBlank="1"/>
    </cacheField>
    <cacheField name="14. Comment sont réparties les tâches parmi les membres de l'équipe ?" numFmtId="0">
      <sharedItems containsBlank="1" longText="1"/>
    </cacheField>
    <cacheField name="15. Consignez-vous des statistiques (excluant celles requises par le MSSS) ?" numFmtId="0">
      <sharedItems/>
    </cacheField>
    <cacheField name="Catalogage" numFmtId="0">
      <sharedItems containsString="0" containsBlank="1" containsNumber="1" containsInteger="1" minValue="1" maxValue="1"/>
    </cacheField>
    <cacheField name="Recherches documentaires" numFmtId="0">
      <sharedItems containsString="0" containsBlank="1" containsNumber="1" containsInteger="1" minValue="1" maxValue="1"/>
    </cacheField>
    <cacheField name="Formation" numFmtId="0">
      <sharedItems containsString="0" containsBlank="1" containsNumber="1" containsInteger="1" minValue="1" maxValue="1"/>
    </cacheField>
    <cacheField name="PEB" numFmtId="0">
      <sharedItems containsString="0" containsBlank="1" containsNumber="1" containsInteger="1" minValue="1" maxValue="1"/>
    </cacheField>
    <cacheField name="Autres" numFmtId="0">
      <sharedItems containsString="0" containsBlank="1" containsNumber="1" containsInteger="1" minValue="1" maxValue="1"/>
    </cacheField>
    <cacheField name="17. Seriez-vous prêts à les partager avec nous ? " numFmtId="0">
      <sharedItems containsBlank="1"/>
    </cacheField>
    <cacheField name="18. Quel(s) outil(s) utilisez-vous pour consigner les statistiques ?" numFmtId="0">
      <sharedItems containsBlank="1"/>
    </cacheField>
    <cacheField name="19. Une section vous est-elle dédiée dans le rapport annuel de votre organisation ?" numFmtId="0">
      <sharedItems containsBlank="1"/>
    </cacheField>
    <cacheField name="20. Dans le cas ou plusieurs équipes de centres de documentation ont été fusionnées lors de l’entrée en vigueur de la loi 10, les budgets ont-ils été fusionnés ?" numFmtId="0">
      <sharedItems/>
    </cacheField>
    <cacheField name="21. Qui administre le budget de roulement de la Bibliothèque ?" numFmtId="0">
      <sharedItems longText="1"/>
    </cacheField>
    <cacheField name="22. Si vous n'administrez pas le budget global de la bibliothèque, avez-vous une idée du budget disponible pour l’achat des ressources documentaires ?" numFmtId="0">
      <sharedItems containsBlank="1"/>
    </cacheField>
    <cacheField name="23. Savez-vous les critères utilisés pour l'attribution du montant du budget ?" numFmtId="0">
      <sharedItems containsBlank="1"/>
    </cacheField>
    <cacheField name="24. Faites-vous partie d’un consortium d’achat de ressources documentaires ?" numFmtId="0">
      <sharedItems/>
    </cacheField>
    <cacheField name="25. De quel consortium d’achat de ressources documentaires faites vous partie?" numFmtId="0">
      <sharedItems containsBlank="1"/>
    </cacheField>
    <cacheField name="26. Si votre organisation est affiliée à une université, qui a accès aux ressources de cette université ?" numFmtId="0">
      <sharedItems longText="1"/>
    </cacheField>
    <cacheField name="Employé de l’organisation ayant un statut auprès de l’université affiliée (Ex.: Médecin titularisé, employé avec un statut d’enseignant)" numFmtId="0">
      <sharedItems containsString="0" containsBlank="1" containsNumber="1" containsInteger="1" minValue="1" maxValue="1"/>
    </cacheField>
    <cacheField name="Employé de l’organisation n’ayant pas de statut auprès de l’université affilié, mais avec un rôle académique (Ex. : superviseur de stage, chercheur...)" numFmtId="0">
      <sharedItems containsString="0" containsBlank="1" containsNumber="1" containsInteger="1" minValue="1" maxValue="1"/>
    </cacheField>
    <cacheField name="Deux bibliothécaires et un technicien en documentation" numFmtId="0">
      <sharedItems containsString="0" containsBlank="1" containsNumber="1" containsInteger="1" minValue="1" maxValue="1"/>
    </cacheField>
    <cacheField name=" Employé de l’organisation n’ayant aucun statut auprès de l’université affiliée (Ex. : infirmière, administrateur..." numFmtId="0">
      <sharedItems containsString="0" containsBlank="1" containsNumber="1" containsInteger="1" minValue="1" maxValue="1"/>
    </cacheField>
    <cacheField name="Étudiants, résidents de McGill et médecins enseignants" numFmtId="0">
      <sharedItems containsString="0" containsBlank="1" containsNumber="1" containsInteger="1" minValue="1" maxValue="1"/>
    </cacheField>
    <cacheField name="Ne s'applique pas" numFmtId="0">
      <sharedItems containsString="0" containsBlank="1" containsNumber="1" containsInteger="1" minValue="1" maxValue="1"/>
    </cacheField>
    <cacheField name="27. Si votre organisation est affiliée à une université, y a t'il des critères pour avoir accès à ses ressources?" numFmtId="0">
      <sharedItems/>
    </cacheField>
    <cacheField name="28. Quels sont les critères pour avoir accès aux ressources de l'université à laquelle votre organisation est affiliée?" numFmtId="0">
      <sharedItems containsBlank="1" longText="1"/>
    </cacheField>
    <cacheField name="29. Êtes-vous abonné à d'autres ressources documentaires ?" numFmtId="0">
      <sharedItems/>
    </cacheField>
    <cacheField name="30. Avez-vous retenu les services d'un fournisseur pour les abonnements aux périodiques ?" numFmtId="0">
      <sharedItems/>
    </cacheField>
    <cacheField name="31. Utilisez-vous un SIGB?" numFmtId="0">
      <sharedItems/>
    </cacheField>
    <cacheField name="32. Quel(s) SIGB utilisez-vous ?" numFmtId="0">
      <sharedItems containsBlank="1"/>
    </cacheField>
    <cacheField name="Library of congress" numFmtId="0">
      <sharedItems containsString="0" containsBlank="1" containsNumber="1" containsInteger="1" minValue="1" maxValue="1"/>
    </cacheField>
    <cacheField name="National Library of Medicine" numFmtId="0">
      <sharedItems containsString="0" containsBlank="1" containsNumber="1" containsInteger="1" minValue="1" maxValue="1"/>
    </cacheField>
    <cacheField name="Dewey" numFmtId="0">
      <sharedItems containsString="0" containsBlank="1" containsNumber="1" containsInteger="1" minValue="1" maxValue="1"/>
    </cacheField>
    <cacheField name="Maison" numFmtId="0">
      <sharedItems containsString="0" containsBlank="1" containsNumber="1" containsInteger="1" minValue="1" maxValue="1"/>
    </cacheField>
    <cacheField name="34. Quel système d'indexation utilisez-vous ?" numFmtId="0">
      <sharedItems/>
    </cacheField>
    <cacheField name="35. Avez-vous des critères d’acquisition écrits, une politique à cet effet, ou une politique de développement de collection ?" numFmtId="0">
      <sharedItems/>
    </cacheField>
    <cacheField name="36. Procédez-vous aux acquisitions des utilisateurs (sur leur budget) ?" numFmtId="0">
      <sharedItems/>
    </cacheField>
    <cacheField name="37. Les documents sont-ils tous inscrit dans le catalogue ?" numFmtId="0">
      <sharedItems count="2">
        <s v="NON"/>
        <s v="OUI"/>
      </sharedItems>
    </cacheField>
    <cacheField name="38. Quels documents ne sont pas inscrits dans le catalogue?" numFmtId="0">
      <sharedItems containsBlank="1"/>
    </cacheField>
    <cacheField name="39. Offrez-vous un service de prêt entre bibliothèque à vos utilisateurs ?" numFmtId="0">
      <sharedItems/>
    </cacheField>
    <cacheField name="40. Quels utilisateurs peuvent en faire la demande ?" numFmtId="0">
      <sharedItems/>
    </cacheField>
    <cacheField name="41. Comment les utilisateurs peuvent-ils faire la demande ?" numFmtId="0">
      <sharedItems/>
    </cacheField>
    <cacheField name="Courriel à un guichet unique" numFmtId="0">
      <sharedItems containsString="0" containsBlank="1" containsNumber="1" containsInteger="1" minValue="1" maxValue="1"/>
    </cacheField>
    <cacheField name="Demande via un formulaire ou système de demande sur le site web de la bibliothèque" numFmtId="0">
      <sharedItems containsString="0" containsBlank="1" containsNumber="1" containsInteger="1" minValue="1" maxValue="1"/>
    </cacheField>
    <cacheField name="Courriel à un membre du personnel de la bibliothèque" numFmtId="0">
      <sharedItems containsString="0" containsBlank="1" containsNumber="1" containsInteger="1" minValue="1" maxValue="1"/>
    </cacheField>
    <cacheField name="En personne" numFmtId="0">
      <sharedItems containsString="0" containsBlank="1" containsNumber="1" containsInteger="1" minValue="1" maxValue="1"/>
    </cacheField>
    <cacheField name="Autres2" numFmtId="0">
      <sharedItems containsBlank="1"/>
    </cacheField>
    <cacheField name="42. Quels outils utilisez-vous pour trouver les articles ?  [Docline]" numFmtId="0">
      <sharedItems/>
    </cacheField>
    <cacheField name="42. Quels outils utilisez-vous pour trouver les articles ?  [OCLC/Voilà]" numFmtId="0">
      <sharedItems containsBlank="1" containsMixedTypes="1" containsNumber="1" containsInteger="1" minValue="0" maxValue="0"/>
    </cacheField>
    <cacheField name="42. Quels outils utilisez-vous pour trouver les articles ?  [Google scholar]" numFmtId="0">
      <sharedItems/>
    </cacheField>
    <cacheField name="42. Quels outils utilisez-vous pour trouver les articles ?  [Colombo/Racer]" numFmtId="0">
      <sharedItems containsBlank="1"/>
    </cacheField>
    <cacheField name="42. Quels outils utilisez-vous pour trouver les articles ?  [Catalogue des bibliothèques du Québec (VDX)]" numFmtId="0">
      <sharedItems containsBlank="1"/>
    </cacheField>
    <cacheField name="42. Quels outils utilisez-vous pour trouver les articles ?  [Catalogue Santécom]" numFmtId="0">
      <sharedItems containsBlank="1"/>
    </cacheField>
    <cacheField name="43. Qui défraie le coût des articles ?" numFmtId="0">
      <sharedItems longText="1"/>
    </cacheField>
    <cacheField name="44. Comment envoyez-vous le plein texte ?" numFmtId="0">
      <sharedItems/>
    </cacheField>
    <cacheField name="Format électronique par courriel" numFmtId="0">
      <sharedItems containsString="0" containsBlank="1" containsNumber="1" containsInteger="1" minValue="1" maxValue="1"/>
    </cacheField>
    <cacheField name="Format électronique via un outil qui respecte la loi sur le droit d'auteur ou presque (Ex: Jirafeau, Article exchange)" numFmtId="0">
      <sharedItems containsString="0" containsBlank="1" containsNumber="1" containsInteger="1" minValue="1" maxValue="1"/>
    </cacheField>
    <cacheField name="Format papier par le courrier interne" numFmtId="0">
      <sharedItems containsString="0" containsBlank="1" containsNumber="1" containsInteger="1" minValue="1" maxValue="1"/>
    </cacheField>
    <cacheField name="Autres3" numFmtId="0">
      <sharedItems containsBlank="1"/>
    </cacheField>
    <cacheField name="45. Comment suivez-vous le cheminement d'une demande ?" numFmtId="0">
      <sharedItems containsBlank="1"/>
    </cacheField>
    <cacheField name="46. Si vous utilisez un logiciel, pouvez-nous nous indiquer lequel ?" numFmtId="0">
      <sharedItems containsBlank="1"/>
    </cacheField>
    <cacheField name="47. Avez-vous des ententes particulières avec d’autre(s) établissement(s) ou association(s) concernant la tarification du PEB ?" numFmtId="0">
      <sharedItems/>
    </cacheField>
    <cacheField name="48. Avec quel(s) établissement(s) ou association(s) avez-vous des ententes particulières concernant la tarification du PEB ?" numFmtId="0">
      <sharedItems containsBlank="1"/>
    </cacheField>
    <cacheField name="49. Si vous avez un guichet unique de demande de PEB et que vous desservez plusieurs sites géographiques, comment répartissez-vous le traitement des demandes ?" numFmtId="0">
      <sharedItems containsBlank="1" longText="1"/>
    </cacheField>
    <cacheField name="50. Offrez-vous de la formation aux utilisateurs ?" numFmtId="0">
      <sharedItems/>
    </cacheField>
    <cacheField name="51. Offrez-vous de la formation à distance aux utilisateurs ?" numFmtId="0">
      <sharedItems containsBlank="1"/>
    </cacheField>
    <cacheField name="52. Avez-vous élaboré des capsules de formation ?" numFmtId="0">
      <sharedItems containsBlank="1"/>
    </cacheField>
    <cacheField name="53. Quel logiciel recommandez-vous pour élaborer des capsules de formation?" numFmtId="0">
      <sharedItems containsBlank="1"/>
    </cacheField>
    <cacheField name="54. Qui donne les cours ?" numFmtId="0">
      <sharedItems containsBlank="1"/>
    </cacheField>
    <cacheField name="55. Qui sont les utilisateurs qui s’inscrivent aux formations ?" numFmtId="0">
      <sharedItems containsBlank="1"/>
    </cacheField>
    <cacheField name="Chercheur" numFmtId="0">
      <sharedItems containsString="0" containsBlank="1" containsNumber="1" containsInteger="1" minValue="1" maxValue="1"/>
    </cacheField>
    <cacheField name=" Gestionnaires, Infirmières (cliniciennes, IPS, etc.)" numFmtId="0">
      <sharedItems containsString="0" containsBlank="1" containsNumber="1" containsInteger="1" minValue="1" maxValue="1"/>
    </cacheField>
    <cacheField name="56. Comment programmez-vous la formation pour vos usagers ?" numFmtId="0">
      <sharedItems containsBlank="1"/>
    </cacheField>
    <cacheField name="57. Offrez-vous un service ou un support sur le droit d'auteur (en excluant le dépôt légal, attribution des ISBN et ISSN) à vos utilisateurs ?" numFmtId="0">
      <sharedItems/>
    </cacheField>
    <cacheField name="58. Si vous offrez des services ou du support en lien avec la réglementation sur le droit d'auteur, pouvez-vous nous préciser lesquels?" numFmtId="0">
      <sharedItems containsBlank="1" longText="1"/>
    </cacheField>
    <cacheField name="59. Y a-t-il une avocate ou un department légal au sein de votre institution ?" numFmtId="0">
      <sharedItems containsBlank="1"/>
    </cacheField>
    <cacheField name="60. Pouvez-vous référer à l'avocate ou au department légal de votre institution pour des questions de droit d'auteur?" numFmtId="0">
      <sharedItems containsBlank="1"/>
    </cacheField>
    <cacheField name="61. Votre organisation a t’elle une politique de droit d’auteur ?" numFmtId="0">
      <sharedItems containsBlank="1"/>
    </cacheField>
    <cacheField name="62. Avez-vous une licence avec Copiebec ?" numFmtId="0">
      <sharedItems containsBlank="1"/>
    </cacheField>
    <cacheField name="63. Offrez-vous de la formation sur le droit d'auteur?" numFmtId="0">
      <sharedItems containsBlank="1"/>
    </cacheField>
    <cacheField name="64. Parmi les services suivants, lesquels offrez vous ? " numFmtId="0">
      <sharedItems longText="1"/>
    </cacheField>
    <cacheField name="Soutien à la recherche documentaire" numFmtId="0">
      <sharedItems containsSemiMixedTypes="0" containsString="0" containsNumber="1" containsInteger="1" minValue="1" maxValue="1"/>
    </cacheField>
    <cacheField name="Diffusion de tables matières" numFmtId="0">
      <sharedItems containsString="0" containsBlank="1" containsNumber="1" containsInteger="1" minValue="1" maxValue="1"/>
    </cacheField>
    <cacheField name="Dépôt légal (attribution des ISBN, ISSN" numFmtId="0">
      <sharedItems containsString="0" containsBlank="1" containsNumber="1" containsInteger="1" minValue="1" maxValue="1"/>
    </cacheField>
    <cacheField name="Revue systématique" numFmtId="0">
      <sharedItems containsString="0" containsBlank="1" containsNumber="1" containsInteger="1" minValue="1" maxValue="1"/>
    </cacheField>
    <cacheField name="Veille Informationelle" numFmtId="0">
      <sharedItems containsString="0" containsBlank="1" containsNumber="1" containsInteger="1" minValue="1" maxValue="1"/>
    </cacheField>
    <cacheField name="Centre d’information aux patients" numFmtId="0">
      <sharedItems containsString="0" containsBlank="1" containsNumber="1" containsInteger="1" minValue="1" maxValue="1"/>
    </cacheField>
    <cacheField name="Autres4" numFmtId="0">
      <sharedItems containsBlank="1" longText="1"/>
    </cacheField>
    <cacheField name="65. Votre Bibliothèque a t'elle un site web?" numFmtId="0">
      <sharedItems/>
    </cacheField>
    <cacheField name="66. Où est hébergé le site web de la bibliothèque?" numFmtId="0">
      <sharedItems containsBlank="1"/>
    </cacheField>
    <cacheField name="67. Y a-t-il un intranet dans votre établissement ?" numFmtId="0">
      <sharedItems/>
    </cacheField>
    <cacheField name="68. La Bibliothèque a t'elle une zone dédiée dans l'intranet ?" numFmtId="0">
      <sharedItems containsBlank="1"/>
    </cacheField>
    <cacheField name="69. Quel(s) moyen(s) utilisez-vous pour faire la promotion de vos service et de vos ressources ?" numFmtId="0">
      <sharedItems longText="1"/>
    </cacheField>
    <cacheField name="Affichage au sein de votre établissement" numFmtId="0">
      <sharedItems containsString="0" containsBlank="1" containsNumber="1" containsInteger="1" minValue="1" maxValue="1"/>
    </cacheField>
    <cacheField name="Présence lors de conférence, congrès ou journée spéciale" numFmtId="0">
      <sharedItems containsString="0" containsBlank="1" containsNumber="1" containsInteger="1" minValue="1" maxValue="1"/>
    </cacheField>
    <cacheField name=" Rencontre avec les directions et services" numFmtId="0">
      <sharedItems containsString="0" containsBlank="1" containsNumber="1" containsInteger="1" minValue="1" maxValue="1"/>
    </cacheField>
    <cacheField name="Nouvelles dans l'intranet" numFmtId="0">
      <sharedItems containsString="0" containsBlank="1" containsNumber="1" containsInteger="1" minValue="1" maxValue="1"/>
    </cacheField>
    <cacheField name="Allocution lors de la journée d'accueil des résidents, des nouveaux employés, ou des stagiaires" numFmtId="0">
      <sharedItems containsNonDate="0" containsString="0" containsBlank="1"/>
    </cacheField>
    <cacheField name="Autres5" numFmtId="0">
      <sharedItems containsBlank="1" longText="1"/>
    </cacheField>
    <cacheField name="70. Avez-vous des commentaires ou des précisions à partager avec nous?" numFmtId="0">
      <sharedItems containsBlank="1" longText="1"/>
    </cacheField>
    <cacheField name="Months" numFmtId="0" databaseField="0">
      <fieldGroup base="0">
        <rangePr groupBy="months" startDate="2019-07-30T16:53:03" endDate="2019-09-06T15:41:56"/>
        <groupItems count="14">
          <s v="&lt;2019-07-30"/>
          <s v="Jan"/>
          <s v="Feb"/>
          <s v="Mar"/>
          <s v="Apr"/>
          <s v="May"/>
          <s v="Jun"/>
          <s v="Jul"/>
          <s v="Aug"/>
          <s v="Sep"/>
          <s v="Oct"/>
          <s v="Nov"/>
          <s v="Dec"/>
          <s v="&gt;2019-09-06"/>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Centre hospitalier universitaire de santé McGill"/>
    <x v="0"/>
    <n v="1"/>
    <s v="santé"/>
    <s v="12000 et plus"/>
    <s v="OUI"/>
    <n v="5"/>
    <n v="2"/>
    <n v="2"/>
    <n v="2"/>
    <n v="0"/>
    <n v="0"/>
    <x v="0"/>
    <x v="0"/>
    <x v="0"/>
    <x v="0"/>
    <x v="0"/>
    <s v="Direction de l'enseignement"/>
    <s v="Enseignement"/>
    <x v="0"/>
    <x v="0"/>
    <x v="0"/>
    <x v="0"/>
    <s v="OUI"/>
    <s v="NON"/>
    <x v="0"/>
    <x v="0"/>
    <x v="0"/>
    <m/>
    <x v="0"/>
    <x v="0"/>
    <n v="1"/>
    <n v="1"/>
    <n v="1"/>
    <n v="1"/>
    <n v="1"/>
    <s v="OUI"/>
    <x v="0"/>
    <s v="NON"/>
    <x v="0"/>
    <x v="0"/>
    <x v="0"/>
    <x v="0"/>
    <x v="0"/>
    <x v="0"/>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un role d'enseignement liee a l'universite ou etre employee de la bibliotheque"/>
    <s v="OUI"/>
    <s v="OUI"/>
    <s v="Oui"/>
    <s v="Inmagic Genie (by AndOrNot)"/>
    <m/>
    <n v="1"/>
    <m/>
    <m/>
    <s v="MeSH"/>
    <s v="NON"/>
    <s v="NON"/>
    <s v="NON"/>
    <x v="0"/>
    <x v="0"/>
    <x v="0"/>
    <s v="Courriel à un guichet unique, Courriel à un membre du personnel de la bibliothèque, Demande via un formulaire ou système de demande sur le site web de la bibliothèque, En personne"/>
    <n v="1"/>
    <n v="1"/>
    <n v="1"/>
    <n v="1"/>
    <x v="0"/>
    <x v="0"/>
    <x v="0"/>
    <x v="0"/>
    <x v="0"/>
    <x v="0"/>
    <x v="0"/>
    <x v="0"/>
    <s v="Format papier par le courrier interne, Format électronique par courriel"/>
    <n v="1"/>
    <m/>
    <n v="1"/>
    <m/>
    <x v="0"/>
    <s v="DB Textworks (eventuellement Access)"/>
    <x v="0"/>
    <s v="MMAHLA, ABSAUM, FREESHARE, "/>
    <x v="0"/>
    <x v="0"/>
    <x v="0"/>
    <x v="0"/>
    <m/>
    <x v="0"/>
    <x v="0"/>
    <m/>
    <m/>
    <x v="0"/>
    <x v="0"/>
    <m/>
    <m/>
    <m/>
    <x v="0"/>
    <x v="0"/>
    <x v="0"/>
    <s v="Soutien à la recherche documentaire, Revue systématique, Diffusion de tables matières, Centre d’information aux patients"/>
    <n v="1"/>
    <n v="1"/>
    <m/>
    <n v="1"/>
    <m/>
    <n v="1"/>
    <m/>
    <x v="0"/>
    <x v="0"/>
    <s v="OUI"/>
    <s v="NON"/>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1"/>
    <s v="CHU de Québec-Université Laval"/>
    <x v="0"/>
    <m/>
    <m/>
    <s v="12000 et plus"/>
    <s v="OUI"/>
    <n v="2"/>
    <n v="0"/>
    <n v="4"/>
    <n v="2"/>
    <m/>
    <m/>
    <x v="1"/>
    <x v="1"/>
    <x v="1"/>
    <x v="1"/>
    <x v="1"/>
    <s v="Deux directions distinctes :1) Direction de l'enseignement et des affaires universitaires et 2) Direction du centre de recherche"/>
    <s v="Enseignement"/>
    <x v="1"/>
    <x v="1"/>
    <x v="0"/>
    <x v="1"/>
    <m/>
    <s v="NON"/>
    <x v="1"/>
    <x v="0"/>
    <x v="0"/>
    <m/>
    <x v="1"/>
    <x v="0"/>
    <m/>
    <n v="1"/>
    <n v="1"/>
    <n v="1"/>
    <m/>
    <s v="OUI"/>
    <x v="0"/>
    <s v="Non, mais on est confiant que cela va changer l'an prochain!"/>
    <x v="0"/>
    <x v="1"/>
    <x v="1"/>
    <x v="1"/>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1) faire de l'encadrement soutenu des étudiants UL (au moins 33% de temps) et/ou _x000a_2) une partie de salaire provient d’une subvention obtenue à l’UL "/>
    <s v="OUI"/>
    <s v="NON"/>
    <s v="Oui"/>
    <s v="Portfolio"/>
    <m/>
    <n v="1"/>
    <m/>
    <m/>
    <s v="Répertoire de vedettes-matière de l'Université Laval"/>
    <s v="NON"/>
    <s v="OUI"/>
    <s v="OUI"/>
    <x v="1"/>
    <x v="0"/>
    <x v="1"/>
    <s v="Courriel à un membre du personnel de la bibliothèque, Demande via un formulaire ou système de demande sur le site web de la bibliothèque, En personne, Téléphone"/>
    <m/>
    <n v="1"/>
    <n v="1"/>
    <n v="1"/>
    <x v="1"/>
    <x v="0"/>
    <x v="1"/>
    <x v="0"/>
    <x v="0"/>
    <x v="0"/>
    <x v="1"/>
    <x v="1"/>
    <s v="Format papier par le courrier interne, Format électronique par courriel"/>
    <n v="1"/>
    <m/>
    <n v="1"/>
    <m/>
    <x v="1"/>
    <m/>
    <x v="0"/>
    <s v="FreeShare, Asted-santé avec le BCI (CREPUQ) (encore valide cette dernière entente, certaines bibliothèques chargent plus ...)"/>
    <x v="0"/>
    <x v="0"/>
    <x v="0"/>
    <x v="0"/>
    <m/>
    <x v="1"/>
    <x v="1"/>
    <m/>
    <m/>
    <x v="1"/>
    <x v="1"/>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x v="1"/>
    <x v="1"/>
    <x v="1"/>
    <s v="Soutien à la recherche documentaire, Revue systématique, Diffusion de tables matières"/>
    <n v="1"/>
    <n v="1"/>
    <n v="1"/>
    <m/>
    <m/>
    <m/>
    <m/>
    <x v="0"/>
    <x v="1"/>
    <s v="OUI"/>
    <s v="OUI"/>
    <s v="Articles promotionnels (signet, carte d'affaire, etc.), Articles dans le bulletin interne, Présence lors de conférence, congrès ou journée spéciale, Rencontre avec les directions et services, Site web, kiosque lors de la journée d'accueil des résidents et des stagiaires"/>
    <m/>
    <m/>
    <m/>
    <m/>
    <m/>
    <m/>
    <s v="Précision concernant le Droit d'auteur: À la bibliothèque, nous répondons aux questions de base concernant le Droit d'auteur. Pour les cas complexes, nous pouvons compter sur le soutien du Bureau du droit d'auteur de l'Université Laval dans la majorité des cas. Même s'il est possible d'obtenir un avis juridique à l'interne (cas très rares), nous n'avons pas encore un service de soutien structuré en matière de droits d'auteur ni à la bibliothèque ni au service des affaires juridiques."/>
  </r>
  <r>
    <x v="2"/>
    <s v="CHU Sainte-Justine"/>
    <x v="0"/>
    <m/>
    <m/>
    <s v="Entre 5000 et 7000"/>
    <s v="OUI"/>
    <n v="3"/>
    <n v="0"/>
    <n v="3"/>
    <m/>
    <n v="1"/>
    <m/>
    <x v="2"/>
    <x v="0"/>
    <x v="2"/>
    <x v="2"/>
    <x v="1"/>
    <s v="Direction de l'enseignement"/>
    <s v="Enseignement"/>
    <x v="0"/>
    <x v="0"/>
    <x v="0"/>
    <x v="1"/>
    <m/>
    <s v="NON"/>
    <x v="2"/>
    <x v="0"/>
    <x v="0"/>
    <m/>
    <x v="1"/>
    <x v="0"/>
    <n v="1"/>
    <n v="1"/>
    <n v="1"/>
    <n v="1"/>
    <m/>
    <s v="OUI"/>
    <x v="1"/>
    <s v="On parle de nous dans la section Enseignement, mais si peu"/>
    <x v="0"/>
    <x v="2"/>
    <x v="0"/>
    <x v="2"/>
    <x v="1"/>
    <x v="1"/>
    <s v="Employé de l’organisation ayant un statut auprès de l’université affiliée (Ex.: Médecin titularisé, employé avec un statut d’enseignant)"/>
    <n v="1"/>
    <m/>
    <m/>
    <m/>
    <m/>
    <m/>
    <s v="OUI"/>
    <s v="être payé (enseignants) ou payer pour assister aux cours (étudiants)"/>
    <s v="OUI"/>
    <s v="NON"/>
    <s v="Oui"/>
    <s v="Koha"/>
    <m/>
    <n v="1"/>
    <m/>
    <n v="1"/>
    <s v="Répertoire de vedettes-matière de l'Université Laval"/>
    <s v="OUI"/>
    <s v="OUI"/>
    <s v="NON"/>
    <x v="2"/>
    <x v="0"/>
    <x v="2"/>
    <s v="Courriel à un membre du personnel de la bibliothèque, Demande via un formulaire ou système de demande sur le site web de la bibliothèque, En personne"/>
    <m/>
    <n v="1"/>
    <n v="1"/>
    <n v="1"/>
    <x v="0"/>
    <x v="0"/>
    <x v="0"/>
    <x v="1"/>
    <x v="1"/>
    <x v="1"/>
    <x v="1"/>
    <x v="2"/>
    <s v="Format électronique par courriel"/>
    <n v="1"/>
    <m/>
    <m/>
    <m/>
    <x v="2"/>
    <m/>
    <x v="0"/>
    <s v="ABSAUM, FREESHARE et Pediatrics (PED) dans Docline"/>
    <x v="0"/>
    <x v="0"/>
    <x v="0"/>
    <x v="0"/>
    <m/>
    <x v="1"/>
    <x v="2"/>
    <m/>
    <m/>
    <x v="2"/>
    <x v="0"/>
    <m/>
    <m/>
    <m/>
    <x v="0"/>
    <x v="0"/>
    <x v="0"/>
    <s v="Soutien à la recherche documentaire, Revue systématique, Veille Informationelle, Centre d’information aux patients"/>
    <n v="1"/>
    <m/>
    <m/>
    <n v="1"/>
    <n v="1"/>
    <n v="1"/>
    <m/>
    <x v="0"/>
    <x v="2"/>
    <s v="OUI"/>
    <s v="OUI"/>
    <s v="Articles promotionnels (signet, carte d'affaire, etc.), Affichage au sein de votre établissement, Rencontre avec les directions et services, Site web, Capsule vidéo lors des journées d'accueil des résidents"/>
    <m/>
    <m/>
    <m/>
    <m/>
    <m/>
    <m/>
    <s v="Excellente initiative, merci !"/>
  </r>
  <r>
    <x v="3"/>
    <s v="CHUM"/>
    <x v="0"/>
    <m/>
    <m/>
    <s v="12000 et plus"/>
    <s v="OUI"/>
    <n v="6"/>
    <n v="0"/>
    <m/>
    <m/>
    <m/>
    <m/>
    <x v="3"/>
    <x v="1"/>
    <x v="2"/>
    <x v="3"/>
    <x v="2"/>
    <s v="Direction de l'enseignement et Académie CHUM"/>
    <s v="Enseignement"/>
    <x v="1"/>
    <x v="0"/>
    <x v="0"/>
    <x v="2"/>
    <m/>
    <s v="OUI"/>
    <x v="3"/>
    <x v="0"/>
    <x v="0"/>
    <m/>
    <x v="0"/>
    <x v="0"/>
    <n v="1"/>
    <n v="1"/>
    <n v="1"/>
    <n v="1"/>
    <n v="1"/>
    <s v="OUI"/>
    <x v="2"/>
    <s v="OUI"/>
    <x v="0"/>
    <x v="3"/>
    <x v="0"/>
    <x v="3"/>
    <x v="1"/>
    <x v="1"/>
    <s v="Employé de l’organisation ayant un statut auprès de l’université affiliée (Ex.: Médecin titularisé, employé avec un statut d’enseignant)"/>
    <n v="1"/>
    <m/>
    <m/>
    <m/>
    <m/>
    <m/>
    <s v="Je ne sais pas"/>
    <m/>
    <s v="OUI"/>
    <s v="NON"/>
    <s v="Oui"/>
    <s v="Koha"/>
    <n v="1"/>
    <m/>
    <m/>
    <m/>
    <s v="Répertoire de vedettes-matière de l'Université Laval, et MESH"/>
    <s v="OUI"/>
    <s v="NON"/>
    <s v="NON"/>
    <x v="3"/>
    <x v="0"/>
    <x v="3"/>
    <s v="Demande via un formulaire ou système de demande sur le site web de la bibliothèque"/>
    <m/>
    <n v="1"/>
    <m/>
    <m/>
    <x v="0"/>
    <x v="1"/>
    <x v="2"/>
    <x v="0"/>
    <x v="2"/>
    <x v="0"/>
    <x v="1"/>
    <x v="2"/>
    <s v="Format électronique via un outil qui respecte la loi sur le droit d'auteur ou presque (Ex: Jirafeau, Article exchange)"/>
    <m/>
    <n v="1"/>
    <m/>
    <m/>
    <x v="3"/>
    <s v="idem"/>
    <x v="0"/>
    <s v="FreeShare, voir le test"/>
    <x v="1"/>
    <x v="0"/>
    <x v="1"/>
    <x v="1"/>
    <s v="voir le test"/>
    <x v="1"/>
    <x v="1"/>
    <m/>
    <m/>
    <x v="0"/>
    <x v="1"/>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x v="2"/>
    <x v="1"/>
    <x v="2"/>
    <s v="Soutien à la recherche documentaire, Revue systématique, Veille Informationelle, Diffusion de tables matières, Dépôt légal (attribution des ISBN, ISSN)"/>
    <n v="1"/>
    <n v="1"/>
    <n v="1"/>
    <n v="1"/>
    <n v="1"/>
    <m/>
    <m/>
    <x v="0"/>
    <x v="1"/>
    <s v="OUI"/>
    <s v="NON"/>
    <s v="Articles promotionnels (signet, carte d'affaire, etc.), Articles dans le bulletin interne, Présence lors de conférence, congrès ou journée spéciale, Rencontre avec les directions et services, Site web"/>
    <m/>
    <m/>
    <m/>
    <m/>
    <m/>
    <m/>
    <m/>
  </r>
  <r>
    <x v="4"/>
    <s v="CISSS de Chaudière Appalache"/>
    <x v="1"/>
    <m/>
    <m/>
    <s v="Entre 9000 et 11000"/>
    <s v="OUI"/>
    <n v="1"/>
    <n v="0"/>
    <n v="3"/>
    <m/>
    <m/>
    <m/>
    <x v="4"/>
    <x v="2"/>
    <x v="2"/>
    <x v="4"/>
    <x v="3"/>
    <s v="Direction de la recherche et de l’enseignement universitaire"/>
    <s v="Enseignement"/>
    <x v="1"/>
    <x v="1"/>
    <x v="0"/>
    <x v="2"/>
    <m/>
    <s v="OUI"/>
    <x v="3"/>
    <x v="0"/>
    <x v="0"/>
    <m/>
    <x v="0"/>
    <x v="0"/>
    <n v="1"/>
    <n v="1"/>
    <n v="1"/>
    <n v="1"/>
    <n v="1"/>
    <s v="NON"/>
    <x v="0"/>
    <s v="OUI"/>
    <x v="1"/>
    <x v="4"/>
    <x v="1"/>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La personne qui utilise les ressources doit détenir un Identifiant et un mot de passe autorisé par l'Université Laval. Pour cela, la personne doit être en lien avec l'enseignement ou la recherche et doit remplir un formulaire qui sera autorisé par la suite par l'Université Laval."/>
    <s v="OUI"/>
    <s v="OUI"/>
    <s v="Oui"/>
    <s v="Biblionet"/>
    <m/>
    <n v="1"/>
    <m/>
    <m/>
    <s v="Répertoire de vedettes-matière de l'Université Laval"/>
    <s v="NON"/>
    <s v="OUI"/>
    <s v="OUI"/>
    <x v="1"/>
    <x v="0"/>
    <x v="1"/>
    <s v="Courriel à un guichet unique, Courriel à un membre du personnel de la bibliothèque, En personne, Téléphone"/>
    <n v="1"/>
    <m/>
    <n v="1"/>
    <n v="1"/>
    <x v="1"/>
    <x v="0"/>
    <x v="3"/>
    <x v="0"/>
    <x v="1"/>
    <x v="2"/>
    <x v="1"/>
    <x v="3"/>
    <s v="Format papier par le courrier interne, Format électronique par courriel"/>
    <n v="1"/>
    <m/>
    <n v="1"/>
    <m/>
    <x v="4"/>
    <m/>
    <x v="0"/>
    <s v="Groupe Biblio-Santé, Groupe FREESHARE (Docline)"/>
    <x v="2"/>
    <x v="0"/>
    <x v="1"/>
    <x v="1"/>
    <s v="C'est le service des communications qui s'est occupé de ce volet"/>
    <x v="1"/>
    <x v="1"/>
    <m/>
    <m/>
    <x v="3"/>
    <x v="0"/>
    <m/>
    <m/>
    <m/>
    <x v="0"/>
    <x v="0"/>
    <x v="0"/>
    <s v="Soutien à la recherche documentaire, Revue systématique, Veille Informationelle, Diffusion de tables matières, Centre d’information aux patients"/>
    <n v="1"/>
    <n v="1"/>
    <m/>
    <n v="1"/>
    <n v="1"/>
    <n v="1"/>
    <m/>
    <x v="0"/>
    <x v="2"/>
    <s v="OUI"/>
    <s v="OUI"/>
    <s v="Allocution lors de la journée d'accueil des résidents, des nouveaux employés, ou des stagiaires, Articles promotionnels (signet, carte d'affaire, etc.), Articles dans le bulletin interne, Présence lors de conférence, congrès ou journée spéciale, Rencontre avec les directions et services, Site web"/>
    <m/>
    <m/>
    <m/>
    <m/>
    <m/>
    <m/>
    <s v="Question #25, mention que nous sommes engagés à participer au Consortium, mais pas encore autorisé à utiliser leurs services._x000a_Question #40, Création d'une bibliothèque priorité aux patients et leurs proches au Centre régional intégré de cancérologie. Il se peut qu'on offre ce service aux usagers. L'offre de service est à bâtir._x000a_Nous aurons une bibliothécaire qui arrivera la semaine prochaine, soit le 26 août  2019. Auparavant, c'était une technicienne en documentation qui s'occupait de la bibliothèque en tant que chef d'équipe. Donc, la mention qu'on offre des revues systématiques n'est pas encore valide, mais elle le sera sous peu."/>
  </r>
  <r>
    <x v="5"/>
    <s v="CISSS de la Montérégie Centre"/>
    <x v="1"/>
    <m/>
    <m/>
    <s v="Je ne sais pas"/>
    <s v="OUI"/>
    <n v="1"/>
    <n v="0"/>
    <n v="3"/>
    <m/>
    <m/>
    <m/>
    <x v="4"/>
    <x v="2"/>
    <x v="2"/>
    <x v="5"/>
    <x v="1"/>
    <s v="Direction de l'enseignement et des affaires universitaires (DEAU)"/>
    <s v="Enseignement"/>
    <x v="1"/>
    <x v="0"/>
    <x v="0"/>
    <x v="2"/>
    <m/>
    <s v="NON"/>
    <x v="0"/>
    <x v="0"/>
    <x v="0"/>
    <m/>
    <x v="2"/>
    <x v="0"/>
    <m/>
    <n v="1"/>
    <m/>
    <n v="1"/>
    <m/>
    <s v="NON"/>
    <x v="0"/>
    <s v="Je ne sais pas"/>
    <x v="1"/>
    <x v="5"/>
    <x v="1"/>
    <x v="0"/>
    <x v="1"/>
    <x v="1"/>
    <s v="Employé de l’organisation ayant un statut auprès de l’université affiliée (Ex.: Médecin titularisé, employé avec un statut d’enseignant)"/>
    <n v="1"/>
    <m/>
    <m/>
    <m/>
    <m/>
    <m/>
    <s v="OUI"/>
    <s v="Être un professionnel avec un statut de professeurs de l'université affilié et tous le personnel des bibliothèques"/>
    <s v="OUI"/>
    <s v="NON"/>
    <s v="Oui"/>
    <s v="Koha"/>
    <m/>
    <n v="1"/>
    <m/>
    <m/>
    <s v="Répertoire de vedettes-matière de l'Université Laval"/>
    <s v="NON"/>
    <s v="OUI"/>
    <s v="OUI"/>
    <x v="1"/>
    <x v="0"/>
    <x v="1"/>
    <s v="Courriel à un membre du personnel de la bibliothèque, En personne, L'utilisateur peut faire une demande lui-même via son compte dans Santécom"/>
    <m/>
    <m/>
    <n v="1"/>
    <n v="1"/>
    <x v="2"/>
    <x v="0"/>
    <x v="0"/>
    <x v="1"/>
    <x v="0"/>
    <x v="3"/>
    <x v="2"/>
    <x v="3"/>
    <s v="Format électronique par courriel"/>
    <n v="1"/>
    <m/>
    <m/>
    <m/>
    <x v="5"/>
    <m/>
    <x v="0"/>
    <s v="Université Sherbrooke et les bibliothèques affiliés à cette université"/>
    <x v="0"/>
    <x v="1"/>
    <x v="2"/>
    <x v="2"/>
    <m/>
    <x v="2"/>
    <x v="3"/>
    <m/>
    <m/>
    <x v="4"/>
    <x v="0"/>
    <m/>
    <m/>
    <m/>
    <x v="0"/>
    <x v="0"/>
    <x v="0"/>
    <s v="Soutien à la recherche documentaire, Veille Informationelle, Diffusion de tables matières"/>
    <n v="1"/>
    <n v="1"/>
    <m/>
    <m/>
    <n v="1"/>
    <m/>
    <m/>
    <x v="0"/>
    <x v="2"/>
    <s v="NON"/>
    <m/>
    <s v="Site web"/>
    <m/>
    <m/>
    <m/>
    <m/>
    <m/>
    <m/>
    <m/>
  </r>
  <r>
    <x v="6"/>
    <s v="CISSS de la Montérégie Est"/>
    <x v="1"/>
    <m/>
    <m/>
    <s v="Entre 9000 et 11000"/>
    <s v="OUI"/>
    <n v="0"/>
    <n v="0"/>
    <n v="1"/>
    <n v="2"/>
    <n v="0"/>
    <n v="0"/>
    <x v="5"/>
    <x v="3"/>
    <x v="1"/>
    <x v="0"/>
    <x v="4"/>
    <s v="Direction de l'enseignement universitaire et de la recherche"/>
    <s v="Enseignement"/>
    <x v="1"/>
    <x v="1"/>
    <x v="0"/>
    <x v="0"/>
    <s v="NON"/>
    <s v="NON"/>
    <x v="4"/>
    <x v="0"/>
    <x v="0"/>
    <m/>
    <x v="0"/>
    <x v="0"/>
    <n v="1"/>
    <n v="1"/>
    <n v="1"/>
    <n v="1"/>
    <n v="1"/>
    <s v="OUI"/>
    <x v="3"/>
    <s v="NON"/>
    <x v="2"/>
    <x v="6"/>
    <x v="1"/>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Selon les critères établies par l'Université de Sherbrooke"/>
    <s v="OUI"/>
    <s v="NON"/>
    <s v="Oui"/>
    <s v="Santécom, Kentika, Biblionet"/>
    <m/>
    <n v="1"/>
    <n v="1"/>
    <m/>
    <s v="Répertoire de vedettes-matière de l'Université Laval"/>
    <s v="NON"/>
    <s v="OUI"/>
    <s v="OUI"/>
    <x v="1"/>
    <x v="0"/>
    <x v="4"/>
    <s v="Courriel à un membre du personnel de la bibliothèque, En personne, Via PubMed.  Par téléphone.  (Aucune restriction pour effectuer une requête de PEB de la part de notre clientèle)"/>
    <m/>
    <m/>
    <n v="1"/>
    <n v="1"/>
    <x v="3"/>
    <x v="0"/>
    <x v="0"/>
    <x v="2"/>
    <x v="0"/>
    <x v="0"/>
    <x v="2"/>
    <x v="3"/>
    <s v="Format électronique par courriel"/>
    <n v="1"/>
    <m/>
    <m/>
    <m/>
    <x v="6"/>
    <s v="n/a"/>
    <x v="0"/>
    <s v="ASDESE et  Docline Freeshare"/>
    <x v="0"/>
    <x v="0"/>
    <x v="0"/>
    <x v="0"/>
    <m/>
    <x v="2"/>
    <x v="3"/>
    <m/>
    <m/>
    <x v="4"/>
    <x v="1"/>
    <s v="Demande interne pour des documents produits à l'externe (ex: utilisation d'image pour la publication d'un article ou d'un rapport)"/>
    <s v="OUI"/>
    <s v="NON"/>
    <x v="1"/>
    <x v="1"/>
    <x v="1"/>
    <s v="Soutien à la recherche documentaire, Veille Informationelle, Diffusion de tables matières, Prêts des documents.  Bulletin électronique des nouvelles acquisitions"/>
    <n v="1"/>
    <n v="1"/>
    <m/>
    <m/>
    <n v="1"/>
    <m/>
    <s v="Bulletin électronique des nouvelles acquisitions"/>
    <x v="0"/>
    <x v="2"/>
    <s v="OUI"/>
    <s v="OUI"/>
    <s v="Allocution lors de la journée d'accueil des résidents, des nouveaux employés, ou des stagiaires, Rencontre avec les directions et services, Site web, Bulletin électronique des nouvelles acquisitions.  Visibilité sur la page intranet.  Courriels de bienvenue et des services offerts les nouveaux médecins et certains professionnels de la santé.  Icône &quot;Bibliothèque virtuelle&quot; sur tous les écrans des ordinateurs des employés."/>
    <m/>
    <m/>
    <m/>
    <m/>
    <m/>
    <m/>
    <s v="Certaines réponses s'appliquaient parfois à une ou deux des trois bibliothèques puisqu'il n'y avait pas l'option &quot;Partiellement&quot;."/>
  </r>
  <r>
    <x v="7"/>
    <s v="CISSS de la Montérégie Ouest"/>
    <x v="1"/>
    <m/>
    <m/>
    <s v="Entre 7000 et 9000"/>
    <s v="OUI"/>
    <n v="1"/>
    <n v="0"/>
    <m/>
    <n v="1"/>
    <m/>
    <m/>
    <x v="6"/>
    <x v="3"/>
    <x v="3"/>
    <x v="6"/>
    <x v="1"/>
    <s v="services professionnels et de l'enseignement médical"/>
    <s v="Enseignement"/>
    <x v="0"/>
    <x v="0"/>
    <x v="1"/>
    <x v="2"/>
    <m/>
    <s v="NON"/>
    <x v="4"/>
    <x v="1"/>
    <x v="0"/>
    <m/>
    <x v="1"/>
    <x v="1"/>
    <m/>
    <m/>
    <m/>
    <m/>
    <m/>
    <m/>
    <x v="0"/>
    <s v="NON"/>
    <x v="1"/>
    <x v="7"/>
    <x v="1"/>
    <x v="0"/>
    <x v="0"/>
    <x v="0"/>
    <s v="Ne s'applique pas"/>
    <m/>
    <m/>
    <m/>
    <m/>
    <m/>
    <n v="1"/>
    <s v="Ne s'applique pas"/>
    <m/>
    <s v="OUI"/>
    <s v="NON"/>
    <s v="Oui"/>
    <s v="Koha"/>
    <n v="1"/>
    <n v="1"/>
    <m/>
    <n v="1"/>
    <s v="Répertoire de vedettes-matière de l'Université Laval"/>
    <s v="NON"/>
    <s v="NON"/>
    <s v="OUI"/>
    <x v="1"/>
    <x v="0"/>
    <x v="5"/>
    <s v="Un logiciel ou système informatique sert de guichet unique (Ex. Octopus...), Courriel à un guichet unique"/>
    <n v="1"/>
    <m/>
    <m/>
    <m/>
    <x v="4"/>
    <x v="0"/>
    <x v="2"/>
    <x v="1"/>
    <x v="2"/>
    <x v="4"/>
    <x v="3"/>
    <x v="2"/>
    <s v="Format électronique par courriel"/>
    <n v="1"/>
    <m/>
    <m/>
    <m/>
    <x v="7"/>
    <s v="Octopus"/>
    <x v="1"/>
    <m/>
    <x v="2"/>
    <x v="0"/>
    <x v="0"/>
    <x v="0"/>
    <m/>
    <x v="1"/>
    <x v="4"/>
    <m/>
    <m/>
    <x v="3"/>
    <x v="0"/>
    <m/>
    <m/>
    <m/>
    <x v="0"/>
    <x v="0"/>
    <x v="0"/>
    <s v="Soutien à la recherche documentaire, Veille Informationelle, Diffusion de tables matières"/>
    <n v="1"/>
    <n v="1"/>
    <m/>
    <m/>
    <n v="1"/>
    <m/>
    <m/>
    <x v="1"/>
    <x v="3"/>
    <s v="OUI"/>
    <s v="OUI"/>
    <s v="Rencontre avec les directions et services, Nouvelles dans l'intranet"/>
    <m/>
    <m/>
    <m/>
    <m/>
    <m/>
    <m/>
    <m/>
  </r>
  <r>
    <x v="8"/>
    <s v="CISSS de Lanaudière"/>
    <x v="1"/>
    <m/>
    <m/>
    <s v="12000 et plus"/>
    <s v="OUI"/>
    <n v="1"/>
    <n v="0"/>
    <n v="2"/>
    <n v="1"/>
    <m/>
    <m/>
    <x v="4"/>
    <x v="4"/>
    <x v="3"/>
    <x v="3"/>
    <x v="1"/>
    <s v="Direction de l'enseignement et de la recherche"/>
    <s v="Enseignement"/>
    <x v="0"/>
    <x v="1"/>
    <x v="0"/>
    <x v="2"/>
    <m/>
    <s v="NON"/>
    <x v="2"/>
    <x v="0"/>
    <x v="0"/>
    <m/>
    <x v="1"/>
    <x v="0"/>
    <n v="1"/>
    <n v="1"/>
    <n v="1"/>
    <n v="1"/>
    <m/>
    <s v="OUI"/>
    <x v="0"/>
    <s v="OUI"/>
    <x v="2"/>
    <x v="8"/>
    <x v="1"/>
    <x v="0"/>
    <x v="1"/>
    <x v="1"/>
    <s v="Employé de l’organisation ayant un statut auprès de l’université affiliée (Ex.: Médecin titularisé, employé avec un statut d’enseignant)"/>
    <n v="1"/>
    <m/>
    <m/>
    <m/>
    <m/>
    <m/>
    <s v="OUI"/>
    <s v="Professeurs et étudiants uniquement"/>
    <s v="OUI"/>
    <s v="OUI"/>
    <s v="Oui"/>
    <s v="Kentika"/>
    <n v="1"/>
    <n v="1"/>
    <m/>
    <m/>
    <s v="Répertoire de vedettes-matière de l'Université Laval"/>
    <s v="OUI"/>
    <s v="NON"/>
    <s v="NON"/>
    <x v="0"/>
    <x v="0"/>
    <x v="0"/>
    <s v="Courriel à un guichet unique, Courriel à un membre du personnel de la bibliothèque, En personne"/>
    <n v="1"/>
    <m/>
    <n v="1"/>
    <n v="1"/>
    <x v="0"/>
    <x v="0"/>
    <x v="4"/>
    <x v="2"/>
    <x v="1"/>
    <x v="1"/>
    <x v="2"/>
    <x v="3"/>
    <s v="Format électronique par courriel"/>
    <n v="1"/>
    <m/>
    <m/>
    <m/>
    <x v="4"/>
    <s v="Aucun"/>
    <x v="0"/>
    <s v="Plusieurs, surtout ceux dont on recoit les étudiants et stagiaires"/>
    <x v="2"/>
    <x v="0"/>
    <x v="0"/>
    <x v="0"/>
    <m/>
    <x v="0"/>
    <x v="5"/>
    <m/>
    <m/>
    <x v="3"/>
    <x v="1"/>
    <s v="Demande interne pour des documents produits à l'externe (ex: utilisation d'image pour la publication d'un article ou d'un rapport), Promotion de l'utilization, ou formations sur l'utilization, de licences Creative Commons, Utilisation de licences Creative Commons pour la production d'oeuvre de votre organisation"/>
    <s v="OUI"/>
    <s v="NON"/>
    <x v="2"/>
    <x v="1"/>
    <x v="2"/>
    <s v="Soutien à la recherche documentaire, Revue systématique, Veille Informationelle, Dépôt légal (attribution des ISBN, ISSN)"/>
    <n v="1"/>
    <m/>
    <m/>
    <n v="1"/>
    <n v="1"/>
    <n v="1"/>
    <m/>
    <x v="0"/>
    <x v="1"/>
    <s v="OUI"/>
    <s v="OUI"/>
    <s v="Articles promotionnels (signet, carte d'affaire, etc.), Articles dans le bulletin interne, Rencontre avec les directions et services, Site web, Courriel marketing"/>
    <m/>
    <m/>
    <m/>
    <m/>
    <m/>
    <m/>
    <m/>
  </r>
  <r>
    <x v="9"/>
    <s v="CISSS de Laval"/>
    <x v="1"/>
    <m/>
    <m/>
    <s v="Entre 7000 et 9000"/>
    <s v="OUI"/>
    <n v="2"/>
    <n v="0"/>
    <n v="2"/>
    <n v="1"/>
    <n v="1"/>
    <n v="1"/>
    <x v="2"/>
    <x v="5"/>
    <x v="1"/>
    <x v="7"/>
    <x v="5"/>
    <s v="Direction de l'enseignement universitaire et de la recherche"/>
    <s v="Enseignement"/>
    <x v="1"/>
    <x v="1"/>
    <x v="0"/>
    <x v="2"/>
    <m/>
    <s v="NON"/>
    <x v="5"/>
    <x v="0"/>
    <x v="0"/>
    <m/>
    <x v="0"/>
    <x v="0"/>
    <m/>
    <n v="1"/>
    <n v="1"/>
    <n v="1"/>
    <n v="1"/>
    <s v="OUI"/>
    <x v="4"/>
    <s v="OUI"/>
    <x v="1"/>
    <x v="8"/>
    <x v="0"/>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Deux bibliothécaires et un technicien en documentation"/>
    <n v="1"/>
    <n v="1"/>
    <n v="1"/>
    <m/>
    <m/>
    <m/>
    <s v="Je ne sais pas"/>
    <m/>
    <s v="OUI"/>
    <s v="NON"/>
    <s v="Oui"/>
    <s v="Kentika"/>
    <n v="1"/>
    <n v="1"/>
    <m/>
    <n v="1"/>
    <s v="Répertoire de vedettes-matière de l'Université Laval"/>
    <s v="OUI"/>
    <s v="OUI"/>
    <s v="OUI"/>
    <x v="1"/>
    <x v="0"/>
    <x v="6"/>
    <s v="Courriel à un guichet unique, Courriel à un membre du personnel de la bibliothèque, En personne, Fax et téléphone"/>
    <n v="1"/>
    <m/>
    <n v="1"/>
    <n v="1"/>
    <x v="5"/>
    <x v="0"/>
    <x v="5"/>
    <x v="2"/>
    <x v="0"/>
    <x v="3"/>
    <x v="0"/>
    <x v="2"/>
    <s v="Format papier par le courrier interne, Format électronique par courriel"/>
    <n v="1"/>
    <m/>
    <n v="1"/>
    <m/>
    <x v="8"/>
    <s v="ACCESS"/>
    <x v="0"/>
    <s v="ABSAUM, McGill, UdeM, Freeshare Docline, Établissements réseau Santé"/>
    <x v="3"/>
    <x v="0"/>
    <x v="1"/>
    <x v="0"/>
    <m/>
    <x v="1"/>
    <x v="1"/>
    <m/>
    <m/>
    <x v="3"/>
    <x v="1"/>
    <s v="Demande interne pour des documents produits à l'externe (ex: utilisation d'image pour la publication d'un article ou d'un rapport)"/>
    <s v="OUI"/>
    <s v="OUI"/>
    <x v="1"/>
    <x v="1"/>
    <x v="1"/>
    <s v="Soutien à la recherche documentaire, Revue systématique, Veille Informationelle, Diffusion de tables matières, Dépôt légal (attribution des ISBN, ISSN), Centre d’information aux patients"/>
    <n v="1"/>
    <n v="1"/>
    <n v="1"/>
    <n v="1"/>
    <n v="1"/>
    <n v="1"/>
    <m/>
    <x v="0"/>
    <x v="0"/>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Réseaux sociaux, Cyberlettre, blogue, Téléviseurs"/>
    <m/>
    <m/>
    <m/>
    <m/>
    <m/>
    <m/>
    <s v="Une des bibliothèques possède une salle d'enseignement qui peut-être utilisée pour la formation ou les réunions. Elle est dédiée à la Direction._x000a_Quoiqu'il il y a une fusion des bibliothèques, plusieurs événements (déménagements, retraites, arrivées/départs), viennent bousculer la stabilité de l'offre de service._x000a_"/>
  </r>
  <r>
    <x v="10"/>
    <s v="CISSS de l'Outaouais"/>
    <x v="1"/>
    <m/>
    <m/>
    <s v="Entre 7000 et 9000"/>
    <s v="OUI"/>
    <n v="1"/>
    <n v="0"/>
    <n v="2"/>
    <m/>
    <m/>
    <m/>
    <x v="5"/>
    <x v="4"/>
    <x v="2"/>
    <x v="5"/>
    <x v="1"/>
    <s v="Direction de l'enseignement, des relations universitaires et de la recherche (DERUR)"/>
    <s v="Enseignement"/>
    <x v="1"/>
    <x v="1"/>
    <x v="0"/>
    <x v="2"/>
    <m/>
    <s v="NON"/>
    <x v="4"/>
    <x v="0"/>
    <x v="0"/>
    <m/>
    <x v="1"/>
    <x v="0"/>
    <m/>
    <n v="1"/>
    <m/>
    <n v="1"/>
    <n v="1"/>
    <s v="OUI"/>
    <x v="0"/>
    <s v="NON"/>
    <x v="2"/>
    <x v="5"/>
    <x v="1"/>
    <x v="0"/>
    <x v="2"/>
    <x v="1"/>
    <s v="Employé de l’organisation ayant un statut auprès de l’université affiliée (Ex.: Médecin titularisé, employé avec un statut d’enseignant)"/>
    <n v="1"/>
    <m/>
    <m/>
    <m/>
    <m/>
    <m/>
    <s v="OUI"/>
    <s v="formulaire de demande doit être approuvé par l'université"/>
    <s v="OUI"/>
    <s v="OUI"/>
    <s v="Oui"/>
    <s v="Koha"/>
    <m/>
    <n v="1"/>
    <m/>
    <m/>
    <s v="Répertoire de vedettes-matière de l'Université Laval"/>
    <s v="NON"/>
    <s v="NON"/>
    <s v="NON"/>
    <x v="0"/>
    <x v="0"/>
    <x v="7"/>
    <s v="Courriel à un guichet unique, Courriel à un membre du personnel de la bibliothèque, Demande via un formulaire ou système de demande sur le site web de la bibliothèque, En personne"/>
    <n v="1"/>
    <n v="1"/>
    <n v="1"/>
    <n v="1"/>
    <x v="0"/>
    <x v="0"/>
    <x v="5"/>
    <x v="0"/>
    <x v="0"/>
    <x v="3"/>
    <x v="1"/>
    <x v="4"/>
    <s v="Format électronique via un outil qui respecte la loi sur le droit d'auteur ou presque (Ex: Jirafeau, Article exchange)"/>
    <m/>
    <n v="1"/>
    <m/>
    <m/>
    <x v="9"/>
    <m/>
    <x v="0"/>
    <s v="université affiliée"/>
    <x v="4"/>
    <x v="0"/>
    <x v="0"/>
    <x v="0"/>
    <m/>
    <x v="1"/>
    <x v="6"/>
    <m/>
    <m/>
    <x v="3"/>
    <x v="0"/>
    <m/>
    <m/>
    <m/>
    <x v="0"/>
    <x v="0"/>
    <x v="0"/>
    <s v="Soutien à la recherche documentaire, Diffusion de tables matières, Dépôt légal (attribution des ISBN, ISSN)"/>
    <n v="1"/>
    <n v="1"/>
    <n v="1"/>
    <m/>
    <m/>
    <m/>
    <m/>
    <x v="1"/>
    <x v="3"/>
    <s v="NON"/>
    <m/>
    <s v="Allocution lors de la journée d'accueil des résidents, des nouveaux employés, ou des stagiaires, Affichage au sein de votre établissement, Articles dans le bulletin interne, Présence lors de conférence, congrès ou journée spéciale, Rencontre avec les directions et services, listes de diffusion par courriel (abonnés), activités spéciales à la bibliothèque (ex. journée portes ouvertes)"/>
    <m/>
    <m/>
    <m/>
    <m/>
    <m/>
    <m/>
    <m/>
  </r>
  <r>
    <x v="11"/>
    <s v="CISSS des Laurentides"/>
    <x v="1"/>
    <m/>
    <m/>
    <s v="12000 et plus"/>
    <s v="OUI"/>
    <n v="0"/>
    <n v="0"/>
    <n v="1"/>
    <n v="2"/>
    <n v="0"/>
    <n v="0"/>
    <x v="5"/>
    <x v="3"/>
    <x v="1"/>
    <x v="8"/>
    <x v="1"/>
    <s v="Direction de l’enseignement et de la recherche"/>
    <s v="Enseignement"/>
    <x v="0"/>
    <x v="1"/>
    <x v="0"/>
    <x v="2"/>
    <m/>
    <s v="OUI"/>
    <x v="3"/>
    <x v="0"/>
    <x v="0"/>
    <m/>
    <x v="1"/>
    <x v="0"/>
    <m/>
    <n v="1"/>
    <n v="1"/>
    <n v="1"/>
    <m/>
    <s v="OUI"/>
    <x v="0"/>
    <s v="OUI"/>
    <x v="2"/>
    <x v="6"/>
    <x v="1"/>
    <x v="0"/>
    <x v="0"/>
    <x v="0"/>
    <s v="Employé de l’organisation n’ayant aucun statut auprès de l’université affiliée (Ex. : infirmière, administrateur..."/>
    <m/>
    <m/>
    <m/>
    <n v="1"/>
    <m/>
    <m/>
    <s v="NON"/>
    <m/>
    <s v="OUI"/>
    <s v="NON"/>
    <s v="Non"/>
    <m/>
    <n v="1"/>
    <n v="1"/>
    <m/>
    <m/>
    <s v="Répertoire de vedettes-matière de l'Université Laval"/>
    <s v="OUI"/>
    <s v="OUI"/>
    <s v="OUI"/>
    <x v="1"/>
    <x v="0"/>
    <x v="1"/>
    <s v="Courriel à un guichet unique, Courriel à un membre du personnel de la bibliothèque, Demande via un formulaire ou système de demande sur le site web de la bibliothèque, En personne"/>
    <n v="1"/>
    <n v="1"/>
    <n v="1"/>
    <n v="1"/>
    <x v="0"/>
    <x v="1"/>
    <x v="5"/>
    <x v="0"/>
    <x v="3"/>
    <x v="3"/>
    <x v="0"/>
    <x v="3"/>
    <s v="Format papier par le courrier interne"/>
    <m/>
    <m/>
    <n v="1"/>
    <m/>
    <x v="9"/>
    <m/>
    <x v="1"/>
    <m/>
    <x v="5"/>
    <x v="0"/>
    <x v="1"/>
    <x v="0"/>
    <m/>
    <x v="3"/>
    <x v="4"/>
    <m/>
    <m/>
    <x v="3"/>
    <x v="1"/>
    <s v="Demande interne pour des documents produits à l'externe (ex: utilisation d'image pour la publication d'un article ou d'un rapport)"/>
    <s v="OUI"/>
    <s v="Je ne sais pas"/>
    <x v="1"/>
    <x v="1"/>
    <x v="1"/>
    <s v="Soutien à la recherche documentaire, Revue systématique, Veille Informationelle, Diffusion de tables matières, Dépôt légal (attribution des ISBN, ISSN)"/>
    <n v="1"/>
    <n v="1"/>
    <n v="1"/>
    <n v="1"/>
    <n v="1"/>
    <m/>
    <m/>
    <x v="0"/>
    <x v="4"/>
    <s v="OUI"/>
    <s v="OUI"/>
    <s v="Articles promotionnels (signet, carte d'affaire, etc.), Articles dans le bulletin interne, Rencontre avec les directions et services"/>
    <m/>
    <m/>
    <m/>
    <m/>
    <m/>
    <m/>
    <m/>
  </r>
  <r>
    <x v="12"/>
    <s v="CISSS du Bas St-Laurent"/>
    <x v="1"/>
    <m/>
    <m/>
    <s v="Entre 7000 et 9000"/>
    <s v="OUI"/>
    <n v="0"/>
    <n v="0"/>
    <n v="1"/>
    <m/>
    <m/>
    <m/>
    <x v="7"/>
    <x v="3"/>
    <x v="2"/>
    <x v="9"/>
    <x v="1"/>
    <s v="Direction des services multidisciplinaires"/>
    <m/>
    <x v="0"/>
    <x v="0"/>
    <x v="1"/>
    <x v="2"/>
    <m/>
    <s v="OUI"/>
    <x v="3"/>
    <x v="0"/>
    <x v="0"/>
    <m/>
    <x v="3"/>
    <x v="0"/>
    <n v="1"/>
    <n v="1"/>
    <n v="1"/>
    <n v="1"/>
    <n v="1"/>
    <s v="OUI"/>
    <x v="5"/>
    <s v="OUI"/>
    <x v="1"/>
    <x v="9"/>
    <x v="2"/>
    <x v="4"/>
    <x v="0"/>
    <x v="0"/>
    <s v="Employé de l’organisation ayant un statut auprès de l’université affiliée (Ex.: Médecin titularisé, employé avec un statut d’enseignant)"/>
    <n v="1"/>
    <m/>
    <m/>
    <m/>
    <m/>
    <m/>
    <s v="OUI"/>
    <s v="Être chargé d'enseignement ou responsable du centre de documentation!"/>
    <s v="OUI"/>
    <s v="NON"/>
    <s v="Oui"/>
    <s v="Koha"/>
    <n v="1"/>
    <n v="1"/>
    <m/>
    <m/>
    <s v="Répertoire de vedettes-matière de l'Université Laval"/>
    <s v="NON"/>
    <s v="OUI"/>
    <s v="OUI"/>
    <x v="1"/>
    <x v="0"/>
    <x v="0"/>
    <s v="Demande via un formulaire ou système de demande sur le site web de la bibliothèque, À l'aide de leur dossier d'usager du SIGB.  Un formulaire multifonctions sera bientôt en place aussi."/>
    <m/>
    <n v="1"/>
    <m/>
    <m/>
    <x v="2"/>
    <x v="0"/>
    <x v="0"/>
    <x v="2"/>
    <x v="4"/>
    <x v="3"/>
    <x v="0"/>
    <x v="5"/>
    <s v="Format papier par le courrier interne, Télécopieur aussi"/>
    <m/>
    <m/>
    <n v="1"/>
    <s v="télécopieur"/>
    <x v="10"/>
    <m/>
    <x v="0"/>
    <s v="Nous avons une entente Biblio+ (UQAR, Institut maritime du Québec, Bibliothèque municipale, Commission scolaire des Phares).  Les services sont sans frais et disponibles pour nos employés vs les étudiants de ces établissements."/>
    <x v="0"/>
    <x v="0"/>
    <x v="1"/>
    <x v="0"/>
    <m/>
    <x v="3"/>
    <x v="7"/>
    <m/>
    <m/>
    <x v="3"/>
    <x v="0"/>
    <m/>
    <m/>
    <m/>
    <x v="0"/>
    <x v="0"/>
    <x v="0"/>
    <s v="Soutien à la recherche documentaire, Veille Informationelle, Diffusion de tables matières, Dépôt légal (attribution des ISBN, ISSN), Prêt de boîtes de pratique de techniques pour les résidents et externes.  Prêt du matériel audiovisuel.  Recherches bibliographiques."/>
    <n v="1"/>
    <n v="1"/>
    <n v="1"/>
    <m/>
    <n v="1"/>
    <m/>
    <s v=" Prêt de boîtes de pratique de techniques pour les résidents et externes.  Prêt du matériel audiovisuel.  Recherches bibliographiques."/>
    <x v="0"/>
    <x v="2"/>
    <s v="OUI"/>
    <s v="OUI"/>
    <s v="Articles promotionnels (signet, carte d'affaire, etc.), Articles dans le bulletin interne, Présence lors de conférence, congrès ou journée spéciale, Publications régulières dans le carrousel de l'Intranet."/>
    <m/>
    <m/>
    <m/>
    <m/>
    <m/>
    <m/>
    <s v="Le budget du centre de documentation est composée d'une grosse enveloppe, divisée par la suite entre les directions selon divers critères (mais le montant reste au numéro de service du centre de documentation, le tout géré par chiffrier Excel).  Trois fois par année, le solde du budget de documentation, de chaque direction, est envoyé à chaque directeur."/>
  </r>
  <r>
    <x v="13"/>
    <s v="CIUSSS de la Capitale Nationale"/>
    <x v="2"/>
    <n v="4"/>
    <s v="santé mentale_x000a_premières lignes_x000a_déficience physique_x000a_jeunesse"/>
    <s v="12000 et plus"/>
    <s v="OUI"/>
    <n v="2"/>
    <n v="1"/>
    <n v="4"/>
    <n v="2"/>
    <n v="0"/>
    <n v="0"/>
    <x v="8"/>
    <x v="1"/>
    <x v="4"/>
    <x v="2"/>
    <x v="1"/>
    <s v="Direction de l'enseignement et des affaires universitaires (DEAU)"/>
    <s v="Enseignement"/>
    <x v="1"/>
    <x v="0"/>
    <x v="0"/>
    <x v="2"/>
    <m/>
    <s v="NON"/>
    <x v="2"/>
    <x v="0"/>
    <x v="0"/>
    <m/>
    <x v="0"/>
    <x v="0"/>
    <n v="1"/>
    <n v="1"/>
    <n v="1"/>
    <n v="1"/>
    <n v="1"/>
    <s v="OUI"/>
    <x v="4"/>
    <s v="NON"/>
    <x v="2"/>
    <x v="4"/>
    <x v="3"/>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Nous ne savons pas exactement, mais en gros :_x000a_Employés de l’organisation ayant un statut auprès de l’université affiliée, chercheurs payés par l'Université Laval, superviseurs de stage."/>
    <s v="OUI"/>
    <s v="OUI"/>
    <s v="Oui"/>
    <s v="Koha"/>
    <n v="1"/>
    <n v="1"/>
    <m/>
    <n v="1"/>
    <s v="Répertoire de vedettes-matière de l'Université Laval, Maison"/>
    <s v="NON"/>
    <s v="OUI"/>
    <s v="NON"/>
    <x v="0"/>
    <x v="0"/>
    <x v="0"/>
    <s v="Courriel à un guichet unique, Courriel à un membre du personnel de la bibliothèque, Demande via un formulaire ou système de demande sur le site web de la bibliothèque, En personne"/>
    <n v="1"/>
    <n v="1"/>
    <n v="1"/>
    <n v="1"/>
    <x v="0"/>
    <x v="1"/>
    <x v="0"/>
    <x v="2"/>
    <x v="0"/>
    <x v="2"/>
    <x v="4"/>
    <x v="3"/>
    <s v="Format papier par le courrier interne, Format électronique par courriel"/>
    <n v="1"/>
    <m/>
    <n v="1"/>
    <m/>
    <x v="7"/>
    <m/>
    <x v="0"/>
    <s v="Université Laval, Réseau santécom, Biblio-Santé"/>
    <x v="2"/>
    <x v="0"/>
    <x v="0"/>
    <x v="0"/>
    <m/>
    <x v="0"/>
    <x v="8"/>
    <m/>
    <m/>
    <x v="3"/>
    <x v="1"/>
    <s v="Promotion de l'utilization, ou formations sur l'utilization, de licences Creative Commons, Utilisation de licences Creative Commons pour la production d'oeuvre de votre organisation"/>
    <s v="OUI"/>
    <s v="NON"/>
    <x v="1"/>
    <x v="2"/>
    <x v="1"/>
    <s v="Soutien à la recherche documentaire, Revue systématique, Diffusion de tables matières, Dépôt légal (attribution des ISBN, ISSN)"/>
    <n v="1"/>
    <n v="1"/>
    <m/>
    <n v="1"/>
    <m/>
    <n v="1"/>
    <m/>
    <x v="0"/>
    <x v="2"/>
    <s v="OUI"/>
    <s v="OUI"/>
    <s v="Articles promotionnels (signet, carte d'affaire, etc.), Articles dans le bulletin interne, Présence lors de conférence, congrès ou journée spéciale, Rencontre avec les directions et services, Site web"/>
    <m/>
    <m/>
    <m/>
    <m/>
    <m/>
    <m/>
    <m/>
  </r>
  <r>
    <x v="14"/>
    <s v="CIUSSS de la Mauricie et du Centre du Québec"/>
    <x v="2"/>
    <n v="1"/>
    <s v="spectre de l'autisme et trouble du développement"/>
    <s v="12000 et plus"/>
    <s v="OUI"/>
    <n v="1"/>
    <n v="0"/>
    <n v="6"/>
    <n v="1"/>
    <n v="1"/>
    <m/>
    <x v="8"/>
    <x v="6"/>
    <x v="3"/>
    <x v="2"/>
    <x v="1"/>
    <s v="Direction de l'enseignement universitaire, de la recherche et de l'innovation"/>
    <s v="Enseignement"/>
    <x v="1"/>
    <x v="1"/>
    <x v="2"/>
    <x v="2"/>
    <m/>
    <s v="NON"/>
    <x v="5"/>
    <x v="0"/>
    <x v="0"/>
    <m/>
    <x v="1"/>
    <x v="0"/>
    <m/>
    <n v="1"/>
    <m/>
    <n v="1"/>
    <m/>
    <s v="OUI"/>
    <x v="6"/>
    <s v="NON"/>
    <x v="1"/>
    <x v="10"/>
    <x v="0"/>
    <x v="5"/>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s v="OUI"/>
    <s v="Membre de la communauté universitaire, ententes avant la Loi 10, membre de l'ASDESE, centre affilié universitaire"/>
    <s v="OUI"/>
    <s v="OUI"/>
    <s v="Oui"/>
    <s v="Koha"/>
    <n v="1"/>
    <n v="1"/>
    <n v="1"/>
    <m/>
    <s v="Répertoire de vedettes-matière de l'Université Laval, OPHQ (réindexation en RVM)"/>
    <s v="NON"/>
    <s v="OUI"/>
    <s v="NON"/>
    <x v="4"/>
    <x v="0"/>
    <x v="0"/>
    <s v="Courriel à un guichet unique, Courriel à un membre du personnel de la bibliothèque, En personne"/>
    <n v="1"/>
    <m/>
    <n v="1"/>
    <n v="1"/>
    <x v="0"/>
    <x v="0"/>
    <x v="0"/>
    <x v="0"/>
    <x v="1"/>
    <x v="2"/>
    <x v="2"/>
    <x v="6"/>
    <s v="Format papier par le courrier interne, Format électronique via un outil qui respecte la loi sur le droit d'auteur ou presque (Ex: Jirafeau, Article exchange)"/>
    <m/>
    <n v="1"/>
    <n v="1"/>
    <m/>
    <x v="11"/>
    <m/>
    <x v="0"/>
    <s v="ABSAUM, ASDESE, universités"/>
    <x v="6"/>
    <x v="0"/>
    <x v="1"/>
    <x v="0"/>
    <m/>
    <x v="1"/>
    <x v="1"/>
    <m/>
    <m/>
    <x v="0"/>
    <x v="1"/>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x v="2"/>
    <x v="3"/>
    <x v="2"/>
    <s v="Soutien à la recherche documentaire, Revue systématique, Veille Informationelle, Diffusion de tables matières, Dépôt légal (attribution des ISBN, ISSN), Centre d’information aux patients"/>
    <n v="1"/>
    <n v="1"/>
    <n v="1"/>
    <n v="1"/>
    <n v="1"/>
    <n v="1"/>
    <m/>
    <x v="1"/>
    <x v="3"/>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m/>
    <m/>
    <m/>
    <m/>
    <m/>
    <m/>
    <s v="CIUSSS Mauricie-Centre-du-Québec (et non CISSS)."/>
  </r>
  <r>
    <x v="15"/>
    <s v="CIUSSS de l'Est-de-l'Ïle de Montréal"/>
    <x v="2"/>
    <n v="2"/>
    <s v="Santé_x000a_Santé mentale"/>
    <s v="12000 et plus"/>
    <s v="OUI"/>
    <n v="1"/>
    <n v="1"/>
    <n v="4"/>
    <n v="1"/>
    <n v="0"/>
    <n v="0"/>
    <x v="2"/>
    <x v="5"/>
    <x v="1"/>
    <x v="10"/>
    <x v="6"/>
    <s v="Direction de l'enseignement universitaire"/>
    <s v="Enseignement"/>
    <x v="1"/>
    <x v="0"/>
    <x v="0"/>
    <x v="0"/>
    <s v="NON"/>
    <s v="NON"/>
    <x v="4"/>
    <x v="0"/>
    <x v="0"/>
    <m/>
    <x v="0"/>
    <x v="0"/>
    <n v="1"/>
    <n v="1"/>
    <n v="1"/>
    <n v="1"/>
    <n v="1"/>
    <s v="OUI"/>
    <x v="1"/>
    <s v="Oui mais seulemetn dans le rapport annuel de la direction de l'enseignement universitaire"/>
    <x v="0"/>
    <x v="2"/>
    <x v="0"/>
    <x v="0"/>
    <x v="1"/>
    <x v="1"/>
    <s v="Employé de l’organisation ayant un statut auprès de l’université affiliée (Ex.: Médecin titularisé, employé avec un statut d’enseignant)"/>
    <n v="1"/>
    <m/>
    <m/>
    <m/>
    <m/>
    <m/>
    <s v="Je ne sais pas"/>
    <m/>
    <s v="OUI"/>
    <s v="OUI"/>
    <s v="Oui"/>
    <s v="Les 3 sites ont 3 SIGB différents : Koha (IUSMM), Portfolio (HMR), Kentica (Santa Cabrini)"/>
    <m/>
    <n v="1"/>
    <m/>
    <m/>
    <s v="Répertoire de vedettes-matière de l'Université Laval, Différents dans les 3 sites : en plus des vedettes-matières il y a de l'indexation maison et utilisation des MeSH"/>
    <s v="OUI"/>
    <s v="OUI"/>
    <s v="NON"/>
    <x v="0"/>
    <x v="0"/>
    <x v="8"/>
    <s v="Courriel à un guichet unique, En personne"/>
    <n v="1"/>
    <m/>
    <m/>
    <n v="1"/>
    <x v="0"/>
    <x v="0"/>
    <x v="5"/>
    <x v="2"/>
    <x v="0"/>
    <x v="2"/>
    <x v="1"/>
    <x v="2"/>
    <s v="Format électronique par courriel"/>
    <n v="1"/>
    <m/>
    <m/>
    <m/>
    <x v="4"/>
    <m/>
    <x v="0"/>
    <s v="ABSAUM, Freeshare dans Docline, Ententes de réciprocité faites à la pièce"/>
    <x v="0"/>
    <x v="0"/>
    <x v="0"/>
    <x v="0"/>
    <m/>
    <x v="1"/>
    <x v="9"/>
    <m/>
    <m/>
    <x v="3"/>
    <x v="1"/>
    <s v="Demande interne pour des documents produits à l'externe (ex: utilisation d'image pour la publication d'un article ou d'un rapport), Demande externe pour du matériel développé à l’interne (ex: utilisation, traduction ou adaptation d’un formulaire développé par votre organisation)"/>
    <s v="OUI"/>
    <s v="Je ne sais pas"/>
    <x v="2"/>
    <x v="1"/>
    <x v="1"/>
    <s v="Soutien à la recherche documentaire, Revue systématique, Veille Informationelle, Dépôt légal (attribution des ISBN, ISSN), Centre d’information aux patients, routage de périodiques, révision de publications"/>
    <n v="1"/>
    <m/>
    <n v="1"/>
    <n v="1"/>
    <n v="1"/>
    <n v="1"/>
    <s v="routage de périodiques, révision de publications"/>
    <x v="0"/>
    <x v="5"/>
    <s v="OUI"/>
    <s v="OUI"/>
    <s v="Allocution lors de la journée d'accueil des résidents, des nouveaux employés, ou des stagiaires, Articles promotionnels (signet, carte d'affaire, etc.), Site web, Intranet"/>
    <m/>
    <m/>
    <m/>
    <m/>
    <m/>
    <m/>
    <s v="Comme nous ne sommes pas fusionnés, il était un peu difficile de répondre à certaines questions. J'aurais pu répondre oui et non en même temps, dépendamment des sites. J'ai donc répondu oui si au moins un des sites répondait à la question."/>
  </r>
  <r>
    <x v="16"/>
    <s v="CIUSSS de l'Estrie"/>
    <x v="2"/>
    <n v="3"/>
    <s v="Vieillissement_x000a_premières lignes_x000a_santé_x000a_"/>
    <s v="12000 et plus"/>
    <s v="OUI"/>
    <n v="1"/>
    <n v="1"/>
    <n v="2"/>
    <n v="2"/>
    <m/>
    <m/>
    <x v="3"/>
    <x v="4"/>
    <x v="4"/>
    <x v="5"/>
    <x v="1"/>
    <s v="Direction de la coordination de la mission universitaire (DCMU)"/>
    <m/>
    <x v="1"/>
    <x v="0"/>
    <x v="0"/>
    <x v="2"/>
    <m/>
    <s v="NON"/>
    <x v="0"/>
    <x v="1"/>
    <x v="0"/>
    <m/>
    <x v="4"/>
    <x v="0"/>
    <m/>
    <n v="1"/>
    <m/>
    <n v="1"/>
    <n v="1"/>
    <s v="OUI"/>
    <x v="0"/>
    <s v="NON"/>
    <x v="2"/>
    <x v="11"/>
    <x v="1"/>
    <x v="0"/>
    <x v="0"/>
    <x v="0"/>
    <s v="Employé de l’organisation ayant un statut auprès de l’université affiliée (Ex.: Médecin titularisé, employé avec un statut d’enseignant)"/>
    <n v="1"/>
    <m/>
    <m/>
    <m/>
    <m/>
    <m/>
    <s v="OUI"/>
    <s v="Il faut être l’employé de l’organisation ayant un statut auprès de l’université affiliée "/>
    <s v="OUI"/>
    <s v="OUI"/>
    <s v="Oui"/>
    <s v="Symphony de SirsiDynix  "/>
    <n v="1"/>
    <n v="1"/>
    <m/>
    <n v="1"/>
    <s v="Répertoire de vedettes-matière de l'Université Laval"/>
    <s v="NON"/>
    <s v="OUI"/>
    <s v="OUI"/>
    <x v="1"/>
    <x v="0"/>
    <x v="9"/>
    <s v="Courriel à un membre du personnel de la bibliothèque, Demande via un formulaire ou système de demande sur le site web de la bibliothèque, En personne"/>
    <m/>
    <n v="1"/>
    <n v="1"/>
    <n v="1"/>
    <x v="0"/>
    <x v="0"/>
    <x v="0"/>
    <x v="1"/>
    <x v="0"/>
    <x v="3"/>
    <x v="0"/>
    <x v="3"/>
    <s v="Format papier par le courrier interne"/>
    <m/>
    <m/>
    <n v="1"/>
    <m/>
    <x v="12"/>
    <m/>
    <x v="0"/>
    <s v="Les membres du BiblioPôle  Sherbrooke : Université de Sherbrooke, Cégep de Sherbrooke, Université Bishop's, Séminaire de Sherbrooke, Bibliothèques de la Ville de Sherbrooke.  _x000a_ASDESE (Association des services de documentation en santé de l'Estrie)"/>
    <x v="0"/>
    <x v="0"/>
    <x v="0"/>
    <x v="0"/>
    <m/>
    <x v="0"/>
    <x v="5"/>
    <m/>
    <m/>
    <x v="3"/>
    <x v="0"/>
    <m/>
    <m/>
    <m/>
    <x v="0"/>
    <x v="0"/>
    <x v="0"/>
    <s v="Soutien à la recherche documentaire, Revue systématique, Veille Informationelle, Diffusion de tables matières, Dépôt légal (attribution des ISBN, ISSN), Soutien à l'utilisation d'un logiciel de gestion de références bibliographiques"/>
    <n v="1"/>
    <n v="1"/>
    <n v="1"/>
    <n v="1"/>
    <n v="1"/>
    <m/>
    <s v="Soutien à l'utilisation d'un logiciel de gestion de références bibliographiques"/>
    <x v="1"/>
    <x v="3"/>
    <s v="OUI"/>
    <s v="NON"/>
    <s v="Articles dans le bulletin interne"/>
    <m/>
    <m/>
    <m/>
    <m/>
    <m/>
    <m/>
    <s v="Question numéro 1 _x000a_ Le nom de n0tre établissement qui figure dans le menu déroulant n’est pas correct. Le nom de notre établissement est le suivant : _x000a_Centre intégré universitaire de santé et de services sociaux de l'Estrie - Centre hospitalier universitaire de Sherbrooke (CIUSSS de l’Estrie-CHUS)_x000a__x000a_Question numéro 11_x000a_Théoriquement oui.  Mais dû à des contraintes informatiques, la réponse est non._x000a__x000a_Question numéro 20_x000a_Théoriquement oui, mais dans les faits, pour l'instant les budgets sont en partie cloisonnés._x000a__x000a_Question NO 24 _x000a_Pour le moment, nous ne faisons partie d’aucun consortium d’achat de ressources documentaires. Par contre, notre établissement étudie de très près la possibilité d’adhérer au consortium du RUIS de l’UdeM.     _x000a_"/>
  </r>
  <r>
    <x v="17"/>
    <s v="CIUSSS de l'Ouest-de-l'Ïle de Montréal"/>
    <x v="2"/>
    <n v="2"/>
    <s v="Santé_x000a_Santé mentale"/>
    <s v="Entre 9000 et 11000"/>
    <s v="OUI"/>
    <n v="2"/>
    <n v="2"/>
    <n v="2"/>
    <n v="2"/>
    <m/>
    <m/>
    <x v="1"/>
    <x v="2"/>
    <x v="0"/>
    <x v="11"/>
    <x v="2"/>
    <s v="Direction Services Professionnels"/>
    <m/>
    <x v="0"/>
    <x v="0"/>
    <x v="1"/>
    <x v="2"/>
    <m/>
    <s v="NON"/>
    <x v="1"/>
    <x v="0"/>
    <x v="0"/>
    <m/>
    <x v="1"/>
    <x v="1"/>
    <m/>
    <m/>
    <m/>
    <m/>
    <m/>
    <m/>
    <x v="0"/>
    <s v="Je ne sais pas"/>
    <x v="2"/>
    <x v="4"/>
    <x v="3"/>
    <x v="0"/>
    <x v="1"/>
    <x v="2"/>
    <s v="Employé de l’organisation ayant un statut auprès de l’université affiliée (Ex.: Médecin titularisé, employé avec un statut d’enseignant), Étudiants, résidents de McGill et médecins enseignants"/>
    <n v="1"/>
    <m/>
    <m/>
    <m/>
    <n v="1"/>
    <m/>
    <s v="OUI"/>
    <s v="Les 2 bibliothèques avec statut universitaire, St-Mary + Douglas. Sinon, étudiants &amp; résidents de McGill et médecins enseignants."/>
    <s v="OUI"/>
    <s v="OUI"/>
    <s v="Oui"/>
    <s v="KOHA à venir à l'automne 2019. Sinon Inmagic et Regard."/>
    <n v="1"/>
    <n v="1"/>
    <m/>
    <n v="1"/>
    <s v="Répertoire de vedettes-matière de l'Université Laval, Variable selon les 5 bibliothèques... RVM, LCSH, etc..."/>
    <s v="NON"/>
    <s v="OUI"/>
    <s v="OUI"/>
    <x v="1"/>
    <x v="0"/>
    <x v="0"/>
    <s v="Courriel à un membre du personnel de la bibliothèque, En personne, 2 adresses &quot;biblio&quot; existent au Douglas et à HSA, une adresse générique biblio pour les 5 sites est prévue à l'automne (non dédié spécifiquement au PEB)"/>
    <m/>
    <m/>
    <n v="1"/>
    <n v="1"/>
    <x v="0"/>
    <x v="0"/>
    <x v="3"/>
    <x v="2"/>
    <x v="0"/>
    <x v="2"/>
    <x v="4"/>
    <x v="7"/>
    <s v="Format électronique par courriel, Format électronique via un outil qui respecte la loi sur le droit d'auteur ou presque (Ex: Jirafeau, Article exchange)"/>
    <n v="1"/>
    <n v="1"/>
    <m/>
    <m/>
    <x v="9"/>
    <m/>
    <x v="1"/>
    <m/>
    <x v="0"/>
    <x v="0"/>
    <x v="0"/>
    <x v="0"/>
    <m/>
    <x v="0"/>
    <x v="10"/>
    <m/>
    <m/>
    <x v="3"/>
    <x v="0"/>
    <m/>
    <m/>
    <m/>
    <x v="0"/>
    <x v="0"/>
    <x v="0"/>
    <s v="Soutien à la recherche documentaire, Revue systématique, Veille Informationelle, Diffusion de tables matières, Centre d’information aux patients"/>
    <n v="1"/>
    <n v="1"/>
    <m/>
    <n v="1"/>
    <n v="1"/>
    <n v="1"/>
    <m/>
    <x v="1"/>
    <x v="3"/>
    <s v="OUI"/>
    <s v="OUI"/>
    <s v="Articles promotionnels (signet, carte d'affaire, etc.), Affichage au sein de votre établissement, Articles dans le bulletin interne, Rencontre avec les directions et services, Campagne promotionnelle prévue à l'automne 2019. Kiosques d'information, Infographie sur Intranet &amp; affiches, Nouvelles sur site intranet."/>
    <m/>
    <m/>
    <m/>
    <m/>
    <m/>
    <m/>
    <s v="Q 17: Statistiques peu uniformes, certaines données inexactes..._x000a_Q 24: Nous achetons des BD en lignes - hors McGill - afin de permettre accès aux employées du Ciusss Odim. Medline, Embase, Cinahl, HealthStar, PsycINFO._x000a_Q 50: Formation de groupes inexistante à ma connaissance. Formation 1 à 1. _x000a__x000a_QUELQUES COMMENTAIRES SUR LES 5 BIBLIOTHÈQUES DU CIUSSS ODIM._x000a__x000a_En réseau depuis 2015. L'hôpital Ste-Anne se joint aux 4 autres bibliothèques au printemps 2016._x000a_5 sites ont des bibliothèques: Douglas, St-Mary, Ste-Anne, Batshaw, Lasalle._x000a_Bibliothécaire en chef : Gilles Teasdale, depuis 2015._x000a_2 adresses &quot;biblio&quot; existent au Douglas et à HSA, une adresse générique biblio pour les 5 sites est prévue à l'automne (non dédié spécifiquement au PEB)_x000a__x000a_Fonctionnement en réseau très embryonnaire. Peu de politiques &amp; procédures communes._x000a_Structure organisationnelle à développer._x000a_Organisation &amp; répartition du travail à développer._x000a_Peu de projets structurants._x000a_Pas de plan stratégique pour les bibliothèques._x000a_Quelques comités de travail mis en place au printemps 2019._x000a_Catalogue Koha à venir, lancement prévu à l’automne 2019 (conversion terminée, phase test très avancée)._x000a__x000a__x000a__x000a__x000a__x000a__x000a__x000a__x000a__x000a__x000a__x000a__x000a__x000a__x000a__x000a__x000a__x000a__x000a__x000a_"/>
  </r>
  <r>
    <x v="18"/>
    <s v="CIUSSS du Centre-Ouest-de-l'Ïle de Montréal"/>
    <x v="2"/>
    <m/>
    <m/>
    <s v="Entre 9000 et 11000"/>
    <s v="OUI"/>
    <n v="6"/>
    <n v="1"/>
    <n v="1"/>
    <m/>
    <m/>
    <m/>
    <x v="1"/>
    <x v="0"/>
    <x v="3"/>
    <x v="5"/>
    <x v="1"/>
    <s v="Direction des affaires académiques"/>
    <m/>
    <x v="1"/>
    <x v="0"/>
    <x v="0"/>
    <x v="0"/>
    <s v="NON"/>
    <s v="NON"/>
    <x v="0"/>
    <x v="1"/>
    <x v="1"/>
    <s v="Chaque bibliothèque serts une clientèle spécifique, avec certaines clienteles non deservies."/>
    <x v="0"/>
    <x v="0"/>
    <m/>
    <n v="1"/>
    <n v="1"/>
    <n v="1"/>
    <n v="1"/>
    <s v="OUI"/>
    <x v="7"/>
    <s v="OUI"/>
    <x v="1"/>
    <x v="12"/>
    <x v="1"/>
    <x v="6"/>
    <x v="2"/>
    <x v="3"/>
    <s v="Employé de l’organisation ayant un statut auprès de l’université affiliée (Ex.: Médecin titularisé, employé avec un statut d’enseignant)"/>
    <n v="1"/>
    <m/>
    <m/>
    <m/>
    <m/>
    <m/>
    <s v="OUI"/>
    <s v="Statut d'enseignant à McGill, ou des exceptions pour des personnes qui aident les personnes qui ont un statut à McGill (par example: bibliothécaires mais seulement pour aider les personnes affiliés à McGill)"/>
    <s v="OUI"/>
    <s v="OUI"/>
    <s v="Oui"/>
    <s v="DBTextWorks + Livres de 2 sites sont dans le catalogue McGill + Kentika + 1 site sans SIGB"/>
    <m/>
    <n v="1"/>
    <m/>
    <n v="1"/>
    <s v="McGill fait le catalogage et l'indexation pour les sites HGJ, je crois avec MeSH"/>
    <s v="OUI"/>
    <s v="OUI"/>
    <s v="NON"/>
    <x v="5"/>
    <x v="0"/>
    <x v="10"/>
    <s v="Courriel à un membre du personnel de la bibliothèque, Demande via un formulaire ou système de demande sur le site web de la bibliothèque, En personne, Appel teléphonique"/>
    <m/>
    <n v="1"/>
    <n v="1"/>
    <n v="1"/>
    <x v="1"/>
    <x v="1"/>
    <x v="0"/>
    <x v="1"/>
    <x v="1"/>
    <x v="2"/>
    <x v="4"/>
    <x v="8"/>
    <s v="Format papier par le courrier interne, Format électronique par courriel"/>
    <n v="1"/>
    <m/>
    <n v="1"/>
    <m/>
    <x v="9"/>
    <s v="n/a"/>
    <x v="0"/>
    <s v="McGill, bibliothèques affiliées à McGill, ABSAUM (non utilisé les dernières années), Freeshare, Tarifs réciproques"/>
    <x v="0"/>
    <x v="0"/>
    <x v="0"/>
    <x v="0"/>
    <m/>
    <x v="0"/>
    <x v="1"/>
    <m/>
    <m/>
    <x v="0"/>
    <x v="1"/>
    <s v="Demande interne pour des documents produits à l'externe (ex: utilisation d'image pour la publication d'un article ou d'un rapport), Promotion de l'utilization, ou formations sur l'utilization, de licences Creative Commons"/>
    <s v="OUI"/>
    <s v="OUI"/>
    <x v="1"/>
    <x v="1"/>
    <x v="2"/>
    <s v="Soutien à la recherche documentaire, Diffusion de tables matières, Centre d’information aux patients,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
    <n v="1"/>
    <n v="1"/>
    <m/>
    <m/>
    <m/>
    <n v="1"/>
    <s v="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
    <x v="0"/>
    <x v="1"/>
    <s v="OUI"/>
    <s v="OUI"/>
    <s v="Allocution lors de la journée d'accueil des résidents, des nouveaux employés, ou des stagiaires, Articles promotionnels (signet, carte d'affaire, etc.), Affichage au sein de votre établissement, Présence lors de conférence, congrès ou journée spéciale, Rencontre avec les directions et services, Site web"/>
    <m/>
    <m/>
    <m/>
    <m/>
    <m/>
    <m/>
    <m/>
  </r>
  <r>
    <x v="19"/>
    <s v="CIUSSS du Centre-Sud-de l'Ïle de Montréal"/>
    <x v="2"/>
    <n v="5"/>
    <s v="Inegalités sociales_x000a_vieillissement_x000a_Déficience physique_x000a_Jeunesse_x000a_Dépendance"/>
    <s v="12000 et plus"/>
    <s v="OUI"/>
    <n v="7"/>
    <n v="0"/>
    <n v="8"/>
    <n v="4"/>
    <n v="2"/>
    <m/>
    <x v="9"/>
    <x v="7"/>
    <x v="0"/>
    <x v="12"/>
    <x v="7"/>
    <s v="Direction de l'enseignement universitaire et de la recherche"/>
    <s v="Enseignement"/>
    <x v="0"/>
    <x v="1"/>
    <x v="0"/>
    <x v="2"/>
    <m/>
    <s v="NON"/>
    <x v="6"/>
    <x v="0"/>
    <x v="0"/>
    <m/>
    <x v="5"/>
    <x v="1"/>
    <m/>
    <m/>
    <m/>
    <m/>
    <m/>
    <m/>
    <x v="8"/>
    <m/>
    <x v="2"/>
    <x v="13"/>
    <x v="0"/>
    <x v="7"/>
    <x v="1"/>
    <x v="1"/>
    <s v="Tous les employés ont accès aux ressources que met à la disposition du CIUSSS le Consortium du RUISSS de l'UdeM. Accès au Proxy de L'UdeM retiré il y a près de 10 ans. "/>
    <m/>
    <m/>
    <m/>
    <m/>
    <m/>
    <n v="1"/>
    <s v="Ne s'applique pas"/>
    <m/>
    <s v="OUI"/>
    <s v="OUI"/>
    <s v="Oui"/>
    <s v="Sommes en processus de fusion. D'ici à la fusion : 3 SIGB = utilisés - Biblionet, Koha Santécon et Kentika"/>
    <n v="1"/>
    <m/>
    <n v="1"/>
    <n v="1"/>
    <s v="Répertoire de vedettes-matière de l'Université Laval, OHPH et thesaurus maison"/>
    <s v="NON"/>
    <s v="NON"/>
    <s v="OUI"/>
    <x v="1"/>
    <x v="0"/>
    <x v="11"/>
    <s v="Courriel à un guichet unique, Courriel à un membre du personnel de la bibliothèque, Demande via un formulaire ou système de demande sur le site web de la bibliothèque, En personne"/>
    <n v="1"/>
    <n v="1"/>
    <n v="1"/>
    <n v="1"/>
    <x v="0"/>
    <x v="1"/>
    <x v="0"/>
    <x v="0"/>
    <x v="4"/>
    <x v="4"/>
    <x v="3"/>
    <x v="3"/>
    <s v="Format électronique par courriel, Avec une note au destinataire expliquant les règles d'utilisation pour respect des droits d'auteurs"/>
    <n v="1"/>
    <m/>
    <m/>
    <m/>
    <x v="5"/>
    <m/>
    <x v="0"/>
    <s v="Je n'ai pas accès à l'information au moment de répondre au sondage"/>
    <x v="7"/>
    <x v="0"/>
    <x v="0"/>
    <x v="0"/>
    <m/>
    <x v="4"/>
    <x v="11"/>
    <n v="1"/>
    <n v="1"/>
    <x v="5"/>
    <x v="1"/>
    <s v="Demande interne pour des documents produits à l'externe (ex: utilisation d'image pour la publication d'un article ou d'un rapport), Demande externe pour du matériel développé à l’interne (ex: utilisation, traduction ou adaptation d’un formulaire développé par votre organisation)"/>
    <s v="OUI"/>
    <s v="OUI"/>
    <x v="1"/>
    <x v="2"/>
    <x v="1"/>
    <s v="Soutien à la recherche documentaire, Revue systématique, Veille Informationelle, Diffusion de tables matières, Dépôt légal (attribution des ISBN, ISSN), Centre d’information aux patients, Collaboration des bibliothécaires aux ETMI's"/>
    <n v="1"/>
    <n v="1"/>
    <n v="1"/>
    <n v="1"/>
    <n v="1"/>
    <n v="1"/>
    <s v="Collaboration des bibliothécaires aux ETMI's"/>
    <x v="0"/>
    <x v="6"/>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Item 1 : pas allocution mais remise du feuillet sur les bib à la journée d'accueil des nouveaux employés; Présentation des nouveautés dans l'intranet. Un groupe de travail travaille actuellement à harmoniser nos modalités de promotion et de diffusion au sein de l'organisation. "/>
    <n v="1"/>
    <n v="1"/>
    <n v="1"/>
    <n v="1"/>
    <m/>
    <s v="Articles dans le bulletin interne_x000a_Articles promotionnels (signet, carte d'affaire, etc.)_x000a_Site web, _x000a_pas allocution mais remise du feuillet sur les bib à la journée d'accueil des nouveaux employés_x000a_ Un groupe de travail travaille actuellement à harmoniser nos modalités de promotion et de diffusion au sein de l'organisation. _x000a_"/>
    <m/>
  </r>
  <r>
    <x v="20"/>
    <s v="CIUSSS du Nord-de-l'Ïle de Montréal"/>
    <x v="2"/>
    <n v="3"/>
    <m/>
    <s v="12000 et plus"/>
    <s v="OUI"/>
    <n v="1"/>
    <n v="0"/>
    <n v="4"/>
    <n v="2"/>
    <m/>
    <m/>
    <x v="2"/>
    <x v="5"/>
    <x v="1"/>
    <x v="3"/>
    <x v="1"/>
    <s v="Direction de l'enseignement"/>
    <s v="Enseignement"/>
    <x v="0"/>
    <x v="0"/>
    <x v="0"/>
    <x v="2"/>
    <m/>
    <s v="NON"/>
    <x v="2"/>
    <x v="0"/>
    <x v="0"/>
    <m/>
    <x v="6"/>
    <x v="0"/>
    <n v="1"/>
    <n v="1"/>
    <n v="1"/>
    <n v="1"/>
    <n v="1"/>
    <s v="OUI"/>
    <x v="0"/>
    <m/>
    <x v="2"/>
    <x v="14"/>
    <x v="1"/>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s v="OUI"/>
    <s v="Utiliser un ordinateur connecté au réseau informatique du CIUSSS"/>
    <s v="OUI"/>
    <s v="OUI"/>
    <s v="Oui"/>
    <s v="Kentika"/>
    <m/>
    <n v="1"/>
    <m/>
    <m/>
    <s v="Répertoire de vedettes-matière de l'Université Laval"/>
    <s v="OUI"/>
    <s v="NON"/>
    <s v="NON"/>
    <x v="0"/>
    <x v="0"/>
    <x v="4"/>
    <s v="Courriel à un guichet unique, Courriel à un membre du personnel de la bibliothèque, En personne, Téléphone"/>
    <n v="1"/>
    <m/>
    <n v="1"/>
    <n v="1"/>
    <x v="1"/>
    <x v="0"/>
    <x v="3"/>
    <x v="2"/>
    <x v="0"/>
    <x v="0"/>
    <x v="1"/>
    <x v="3"/>
    <s v="Format électronique par courriel"/>
    <n v="1"/>
    <m/>
    <m/>
    <m/>
    <x v="4"/>
    <m/>
    <x v="0"/>
    <s v="ABSAUM, MAHLA, bibliothèque d'écoles de médecine québécoises"/>
    <x v="0"/>
    <x v="0"/>
    <x v="1"/>
    <x v="0"/>
    <m/>
    <x v="1"/>
    <x v="1"/>
    <m/>
    <m/>
    <x v="3"/>
    <x v="0"/>
    <m/>
    <m/>
    <m/>
    <x v="0"/>
    <x v="0"/>
    <x v="0"/>
    <s v="Soutien à la recherche documentaire, Revue systématique, Veille Informationelle, Dépôt légal (attribution des ISBN, ISSN), Centre d’information aux patients"/>
    <n v="1"/>
    <m/>
    <n v="1"/>
    <n v="1"/>
    <n v="1"/>
    <n v="1"/>
    <m/>
    <x v="0"/>
    <x v="1"/>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21"/>
    <s v="CIUSSS du Saguenay-Lac-St-Jean"/>
    <x v="2"/>
    <m/>
    <m/>
    <s v="Entre 9000 et 11000"/>
    <s v="OUI"/>
    <n v="0"/>
    <n v="0"/>
    <n v="1"/>
    <n v="1"/>
    <n v="2"/>
    <m/>
    <x v="4"/>
    <x v="4"/>
    <x v="3"/>
    <x v="8"/>
    <x v="1"/>
    <s v="Direction de l'enseignement"/>
    <s v="Enseignement"/>
    <x v="0"/>
    <x v="0"/>
    <x v="0"/>
    <x v="2"/>
    <m/>
    <s v="NON"/>
    <x v="2"/>
    <x v="0"/>
    <x v="0"/>
    <m/>
    <x v="7"/>
    <x v="1"/>
    <m/>
    <m/>
    <m/>
    <m/>
    <m/>
    <m/>
    <x v="9"/>
    <s v="OUI"/>
    <x v="1"/>
    <x v="4"/>
    <x v="1"/>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être professeur ou recevoir des étudiants de l'université"/>
    <s v="OUI"/>
    <s v="OUI"/>
    <s v="Oui"/>
    <s v="Kentika"/>
    <m/>
    <n v="1"/>
    <m/>
    <m/>
    <s v="Répertoire de vedettes-matière de l'Université Laval"/>
    <s v="OUI"/>
    <s v="OUI"/>
    <s v="OUI"/>
    <x v="1"/>
    <x v="0"/>
    <x v="4"/>
    <s v="Courriel à un membre du personnel de la bibliothèque, Demande via un formulaire ou système de demande sur le site web de la bibliothèque, En personne"/>
    <m/>
    <n v="1"/>
    <n v="1"/>
    <n v="1"/>
    <x v="0"/>
    <x v="0"/>
    <x v="2"/>
    <x v="1"/>
    <x v="2"/>
    <x v="1"/>
    <x v="2"/>
    <x v="2"/>
    <s v="Format papier par le courrier interne"/>
    <m/>
    <m/>
    <n v="1"/>
    <m/>
    <x v="4"/>
    <m/>
    <x v="0"/>
    <s v="ASDESE, ABSAUM"/>
    <x v="8"/>
    <x v="0"/>
    <x v="1"/>
    <x v="0"/>
    <m/>
    <x v="5"/>
    <x v="12"/>
    <m/>
    <m/>
    <x v="3"/>
    <x v="1"/>
    <s v="Demande interne pour des documents produits à l'externe (ex: utilisation d'image pour la publication d'un article ou d'un rapport), Promotion de l'utilization, ou formations sur l'utilization, de licences Creative Commons"/>
    <s v="OUI"/>
    <s v="OUI"/>
    <x v="2"/>
    <x v="1"/>
    <x v="1"/>
    <s v="Soutien à la recherche documentaire, Veille Informationelle, Diffusion de tables matières"/>
    <n v="1"/>
    <n v="1"/>
    <m/>
    <m/>
    <n v="1"/>
    <m/>
    <m/>
    <x v="0"/>
    <x v="1"/>
    <s v="OUI"/>
    <s v="OUI"/>
    <s v="Allocution lors de la journée d'accueil des résidents, des nouveaux employés, ou des stagiaires, Articles dans le bulletin interne, Présence lors de conférence, congrès ou journée spéciale, Rencontre avec les directions et services, Site web"/>
    <m/>
    <m/>
    <m/>
    <m/>
    <m/>
    <m/>
    <m/>
  </r>
  <r>
    <x v="22"/>
    <s v="INESSS"/>
    <x v="3"/>
    <m/>
    <m/>
    <s v="Moins de 5000"/>
    <s v="NON"/>
    <n v="4"/>
    <n v="0"/>
    <n v="1"/>
    <m/>
    <m/>
    <m/>
    <x v="10"/>
    <x v="5"/>
    <x v="2"/>
    <x v="13"/>
    <x v="2"/>
    <s v="VP-Science et gouvernance clinique"/>
    <m/>
    <x v="0"/>
    <x v="0"/>
    <x v="3"/>
    <x v="1"/>
    <m/>
    <s v="OUI"/>
    <x v="3"/>
    <x v="0"/>
    <x v="0"/>
    <m/>
    <x v="1"/>
    <x v="0"/>
    <m/>
    <n v="1"/>
    <n v="1"/>
    <n v="1"/>
    <m/>
    <s v="OUI"/>
    <x v="0"/>
    <s v="NON"/>
    <x v="0"/>
    <x v="15"/>
    <x v="0"/>
    <x v="8"/>
    <x v="1"/>
    <x v="1"/>
    <s v="Ne s'applique pas"/>
    <m/>
    <m/>
    <m/>
    <m/>
    <m/>
    <n v="1"/>
    <s v="Ne s'applique pas"/>
    <m/>
    <s v="NON"/>
    <s v="NON"/>
    <s v="Oui"/>
    <s v="Koha"/>
    <n v="1"/>
    <m/>
    <m/>
    <m/>
    <s v="Répertoire de vedettes-matière de l'Université Laval"/>
    <s v="NON"/>
    <s v="OUI"/>
    <s v="OUI"/>
    <x v="1"/>
    <x v="0"/>
    <x v="12"/>
    <s v="Courriel à un guichet unique, Courriel à un membre du personnel de la bibliothèque"/>
    <n v="1"/>
    <m/>
    <n v="1"/>
    <m/>
    <x v="0"/>
    <x v="0"/>
    <x v="4"/>
    <x v="2"/>
    <x v="4"/>
    <x v="2"/>
    <x v="1"/>
    <x v="2"/>
    <s v="Format électronique par courriel"/>
    <n v="1"/>
    <m/>
    <m/>
    <m/>
    <x v="4"/>
    <m/>
    <x v="1"/>
    <m/>
    <x v="0"/>
    <x v="0"/>
    <x v="0"/>
    <x v="0"/>
    <m/>
    <x v="0"/>
    <x v="13"/>
    <m/>
    <m/>
    <x v="3"/>
    <x v="0"/>
    <m/>
    <m/>
    <m/>
    <x v="0"/>
    <x v="0"/>
    <x v="0"/>
    <s v="Soutien à la recherche documentaire"/>
    <n v="1"/>
    <m/>
    <m/>
    <m/>
    <m/>
    <m/>
    <m/>
    <x v="1"/>
    <x v="3"/>
    <s v="OUI"/>
    <s v="OUI"/>
    <s v="Rencontre avec les directions et services"/>
    <m/>
    <m/>
    <m/>
    <m/>
    <m/>
    <m/>
    <m/>
  </r>
  <r>
    <x v="23"/>
    <s v="INSPQ"/>
    <x v="3"/>
    <m/>
    <m/>
    <s v="Moins de 5000"/>
    <s v="OUI"/>
    <n v="3"/>
    <n v="0"/>
    <n v="2"/>
    <m/>
    <m/>
    <m/>
    <x v="10"/>
    <x v="5"/>
    <x v="2"/>
    <x v="3"/>
    <x v="1"/>
    <s v="Direction de la valorisation scientifique, communications et performance organisationnelle"/>
    <m/>
    <x v="0"/>
    <x v="0"/>
    <x v="3"/>
    <x v="1"/>
    <m/>
    <s v="NON"/>
    <x v="2"/>
    <x v="0"/>
    <x v="0"/>
    <m/>
    <x v="0"/>
    <x v="0"/>
    <n v="1"/>
    <n v="1"/>
    <n v="1"/>
    <n v="1"/>
    <n v="1"/>
    <s v="OUI"/>
    <x v="10"/>
    <s v="NON"/>
    <x v="0"/>
    <x v="4"/>
    <x v="3"/>
    <x v="0"/>
    <x v="0"/>
    <x v="0"/>
    <s v="Employé de l’organisation ayant un statut auprès de l’université affiliée (Ex.: Médecin titularisé, employé avec un statut d’enseignant)"/>
    <n v="1"/>
    <m/>
    <m/>
    <m/>
    <m/>
    <m/>
    <s v="NON"/>
    <s v="Avoir un statut auprès de l’université affiliée"/>
    <s v="OUI"/>
    <s v="OUI"/>
    <s v="Oui"/>
    <s v="Koha"/>
    <n v="1"/>
    <n v="1"/>
    <m/>
    <m/>
    <s v="Répertoire de vedettes-matière de l'Université Laval"/>
    <s v="NON"/>
    <s v="OUI"/>
    <s v="OUI"/>
    <x v="1"/>
    <x v="0"/>
    <x v="0"/>
    <s v="Courriel à un guichet unique, Demande via un formulaire ou système de demande sur le site web de la bibliothèque"/>
    <n v="1"/>
    <n v="1"/>
    <m/>
    <m/>
    <x v="0"/>
    <x v="0"/>
    <x v="3"/>
    <x v="3"/>
    <x v="0"/>
    <x v="3"/>
    <x v="0"/>
    <x v="9"/>
    <s v="Format électronique par courriel"/>
    <n v="1"/>
    <m/>
    <m/>
    <m/>
    <x v="7"/>
    <s v="ACCESS"/>
    <x v="0"/>
    <s v="Université Laval"/>
    <x v="2"/>
    <x v="0"/>
    <x v="1"/>
    <x v="0"/>
    <m/>
    <x v="1"/>
    <x v="14"/>
    <m/>
    <m/>
    <x v="3"/>
    <x v="0"/>
    <m/>
    <m/>
    <m/>
    <x v="0"/>
    <x v="0"/>
    <x v="0"/>
    <s v="Soutien à la recherche documentaire, Revue systématique, Veille Informationelle, Diffusion de tables matières, Gestion du réseau Santécom et service de dédoublonnage des notices bibliographiques"/>
    <n v="1"/>
    <n v="1"/>
    <m/>
    <n v="1"/>
    <n v="1"/>
    <m/>
    <s v="Gestion du réseau Santécom et service de dédoublonnage des notices bibliographiques"/>
    <x v="1"/>
    <x v="3"/>
    <s v="OUI"/>
    <s v="OUI"/>
    <s v="Affichage au sein de votre établissement, Présence lors de conférence, congrès ou journée spéciale, Rencontre avec les directions et services, Nouvelles dans l'intranet"/>
    <m/>
    <m/>
    <m/>
    <m/>
    <m/>
    <m/>
    <s v="Merci pour votre travail! :) "/>
  </r>
  <r>
    <x v="24"/>
    <s v="Institut de cardiologie de Montréal"/>
    <x v="0"/>
    <m/>
    <m/>
    <s v="Moins de 5000"/>
    <s v="OUI"/>
    <n v="0"/>
    <n v="0"/>
    <n v="1"/>
    <m/>
    <m/>
    <m/>
    <x v="7"/>
    <x v="3"/>
    <x v="2"/>
    <x v="8"/>
    <x v="1"/>
    <s v="Direction de l'enseignement"/>
    <s v="Enseignement"/>
    <x v="0"/>
    <x v="0"/>
    <x v="0"/>
    <x v="1"/>
    <m/>
    <s v="OUI"/>
    <x v="3"/>
    <x v="0"/>
    <x v="0"/>
    <m/>
    <x v="2"/>
    <x v="1"/>
    <m/>
    <m/>
    <m/>
    <m/>
    <m/>
    <m/>
    <x v="0"/>
    <s v="NON"/>
    <x v="0"/>
    <x v="9"/>
    <x v="0"/>
    <x v="0"/>
    <x v="1"/>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être membre de la communauté UdeM"/>
    <s v="OUI"/>
    <s v="NON"/>
    <s v="Oui"/>
    <s v="Koha"/>
    <m/>
    <n v="1"/>
    <m/>
    <m/>
    <s v="Répertoire de vedettes-matière de l'Université Laval"/>
    <s v="NON"/>
    <s v="OUI"/>
    <s v="NON"/>
    <x v="0"/>
    <x v="0"/>
    <x v="1"/>
    <s v="Courriel à un membre du personnel de la bibliothèque, Demande via un formulaire ou système de demande sur le site web de la bibliothèque, En personne"/>
    <m/>
    <n v="1"/>
    <n v="1"/>
    <n v="1"/>
    <x v="0"/>
    <x v="0"/>
    <x v="0"/>
    <x v="0"/>
    <x v="4"/>
    <x v="2"/>
    <x v="0"/>
    <x v="2"/>
    <s v="Format électronique par courriel, par courriel avec avertissement du droit d'auteur"/>
    <n v="1"/>
    <m/>
    <m/>
    <m/>
    <x v="4"/>
    <m/>
    <x v="0"/>
    <s v="ABSAUM, FREESHARE ET qqs bibliothèques entente de réciprocité"/>
    <x v="0"/>
    <x v="0"/>
    <x v="0"/>
    <x v="0"/>
    <m/>
    <x v="3"/>
    <x v="15"/>
    <m/>
    <m/>
    <x v="3"/>
    <x v="0"/>
    <m/>
    <m/>
    <m/>
    <x v="0"/>
    <x v="0"/>
    <x v="0"/>
    <s v="Soutien à la recherche documentaire, Revue systématique, Diffusion de tables matières"/>
    <n v="1"/>
    <n v="1"/>
    <n v="1"/>
    <m/>
    <m/>
    <m/>
    <m/>
    <x v="0"/>
    <x v="1"/>
    <s v="OUI"/>
    <s v="OUI"/>
    <s v="Articles promotionnels (signet, carte d'affaire, etc.), Présence lors de conférence, congrès ou journée spéciale, Site web, visite au centre de documentation lors des journées d'accueil"/>
    <m/>
    <m/>
    <m/>
    <m/>
    <m/>
    <m/>
    <m/>
  </r>
  <r>
    <x v="25"/>
    <s v="Institut Philippe Pinel"/>
    <x v="0"/>
    <m/>
    <m/>
    <s v="Moins de 5000"/>
    <s v="OUI"/>
    <n v="1"/>
    <n v="0"/>
    <n v="0"/>
    <n v="0"/>
    <n v="0"/>
    <n v="0"/>
    <x v="7"/>
    <x v="3"/>
    <x v="2"/>
    <x v="14"/>
    <x v="1"/>
    <s v="Direction de la recherche et de l’enseignement universitaire"/>
    <s v="Enseignement"/>
    <x v="1"/>
    <x v="1"/>
    <x v="0"/>
    <x v="1"/>
    <m/>
    <s v="OUI"/>
    <x v="3"/>
    <x v="0"/>
    <x v="0"/>
    <m/>
    <x v="2"/>
    <x v="0"/>
    <n v="1"/>
    <n v="1"/>
    <n v="1"/>
    <n v="1"/>
    <m/>
    <s v="OUI"/>
    <x v="11"/>
    <s v="OUI"/>
    <x v="0"/>
    <x v="16"/>
    <x v="1"/>
    <x v="0"/>
    <x v="1"/>
    <x v="1"/>
    <s v="Employé de l’organisation ayant un statut auprès de l’université affiliée (Ex.: Médecin titularisé, employé avec un statut d’enseignant)"/>
    <n v="1"/>
    <m/>
    <m/>
    <m/>
    <m/>
    <m/>
    <s v="OUI"/>
    <s v="Il faut avoir un statut à l'université affiliée pour accéder à ces ressources"/>
    <s v="OUI"/>
    <s v="OUI"/>
    <s v="Oui"/>
    <s v="Koha"/>
    <n v="1"/>
    <n v="1"/>
    <m/>
    <m/>
    <s v="Répertoire de vedettes-matière de l'Université Laval"/>
    <s v="NON"/>
    <s v="NON"/>
    <s v="NON"/>
    <x v="6"/>
    <x v="0"/>
    <x v="1"/>
    <s v="Courriel à un membre du personnel de la bibliothèque, Via notre catalogue en se connectant dans leur dossier"/>
    <m/>
    <m/>
    <n v="1"/>
    <m/>
    <x v="2"/>
    <x v="0"/>
    <x v="0"/>
    <x v="1"/>
    <x v="4"/>
    <x v="4"/>
    <x v="1"/>
    <x v="3"/>
    <s v="Format papier par le courrier interne, Format électronique par courriel"/>
    <n v="1"/>
    <m/>
    <n v="1"/>
    <m/>
    <x v="13"/>
    <s v="Koha (santécom)"/>
    <x v="0"/>
    <s v="Réseau santécom, ABSAUM, établissements partenaires comme Douglas, IUSMM"/>
    <x v="0"/>
    <x v="0"/>
    <x v="0"/>
    <x v="0"/>
    <m/>
    <x v="0"/>
    <x v="16"/>
    <m/>
    <m/>
    <x v="3"/>
    <x v="0"/>
    <m/>
    <m/>
    <m/>
    <x v="0"/>
    <x v="0"/>
    <x v="0"/>
    <s v="Soutien à la recherche documentaire, Revue systématique, Veille Informationelle"/>
    <n v="1"/>
    <m/>
    <m/>
    <n v="1"/>
    <n v="1"/>
    <m/>
    <m/>
    <x v="0"/>
    <x v="0"/>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26"/>
    <s v="IUCPQ"/>
    <x v="0"/>
    <m/>
    <m/>
    <s v="Moins de 5000"/>
    <s v="OUI"/>
    <n v="1"/>
    <n v="0"/>
    <n v="0"/>
    <n v="1"/>
    <n v="0"/>
    <n v="0"/>
    <x v="6"/>
    <x v="3"/>
    <x v="3"/>
    <x v="3"/>
    <x v="1"/>
    <s v="Direction des études et des affaires universitaires"/>
    <s v="Enseignement"/>
    <x v="1"/>
    <x v="0"/>
    <x v="0"/>
    <x v="1"/>
    <m/>
    <s v="OUI"/>
    <x v="3"/>
    <x v="0"/>
    <x v="0"/>
    <m/>
    <x v="1"/>
    <x v="0"/>
    <m/>
    <n v="1"/>
    <n v="1"/>
    <n v="1"/>
    <n v="1"/>
    <s v="OUI"/>
    <x v="0"/>
    <s v="OUI"/>
    <x v="0"/>
    <x v="8"/>
    <x v="0"/>
    <x v="0"/>
    <x v="2"/>
    <x v="1"/>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s v="OUI"/>
    <s v="Pour accéder aux ressources électroniques, il faut fournir une justification auprès des gestionnaires d'accès de l'université affiliée. La justification doit fournir le lien qui unit le demandeur à l'université et le décrire le besoin quant à l'accès à ces ressources (rôle auprès de la clientèle étudiante, clientèle de l'université desservie, rémunération par une subvention de l'université, etc.). Quant aux monographies imprimées, il n'y a pas de limite d'accès. La bibliothèque fait venir les livres de l'université pour l'usager."/>
    <s v="OUI"/>
    <s v="OUI"/>
    <s v="Oui"/>
    <s v="Portfolio"/>
    <n v="1"/>
    <n v="1"/>
    <m/>
    <m/>
    <s v="Répertoire de vedettes-matière de l'Université Laval"/>
    <s v="NON"/>
    <s v="OUI"/>
    <s v="NON"/>
    <x v="0"/>
    <x v="0"/>
    <x v="13"/>
    <s v="Courriel à un guichet unique, Courriel à un membre du personnel de la bibliothèque, En personne"/>
    <n v="1"/>
    <m/>
    <n v="1"/>
    <n v="1"/>
    <x v="0"/>
    <x v="0"/>
    <x v="5"/>
    <x v="2"/>
    <x v="3"/>
    <x v="3"/>
    <x v="0"/>
    <x v="3"/>
    <s v="Format électronique par courriel"/>
    <n v="1"/>
    <m/>
    <m/>
    <m/>
    <x v="4"/>
    <s v="n/a"/>
    <x v="1"/>
    <m/>
    <x v="0"/>
    <x v="0"/>
    <x v="0"/>
    <x v="0"/>
    <m/>
    <x v="0"/>
    <x v="17"/>
    <m/>
    <m/>
    <x v="3"/>
    <x v="0"/>
    <m/>
    <m/>
    <m/>
    <x v="0"/>
    <x v="0"/>
    <x v="0"/>
    <s v="Soutien à la recherche documentaire, Revue systématique, Diffusion de tables matières, Dépôt légal (attribution des ISBN, ISSN)"/>
    <n v="1"/>
    <n v="1"/>
    <n v="1"/>
    <n v="1"/>
    <m/>
    <m/>
    <m/>
    <x v="0"/>
    <x v="2"/>
    <s v="OUI"/>
    <s v="OUI"/>
    <s v="Affichage au sein de votre établissement"/>
    <m/>
    <m/>
    <m/>
    <m/>
    <m/>
    <m/>
    <s v="Question 26 : Il n'y a que quelques employés n'ayant aucun lien avec l'université qui se font attribuer un accès aux ressources électronique, principalement des infirmières conseillères qui sont très impliquées dans le soutien des superviseures de stages. Par opposition, les agents ETMISSS n'y ont pas accès, la justification n'étant pas acceptée par l'université (ou plutôt les fournisseurs!)._x000a_Question 43 : Le coût des articles commandés par le centre de recherche est imputé à leur propre poste budgétaire._x000a_Question 57 : Il n'y a pas d'instance officielle responsable des questions sur le droit d'auteur; les gens s'adressent à la bibliothèque par défaut._x000a_Question 68 : Il y a une page dédiée à la bibliothèque dans l'intranet, mais il s'agit en fait d'une redirection vers la page internet de la bibliothèque."/>
  </r>
  <r>
    <x v="27"/>
    <m/>
    <x v="4"/>
    <m/>
    <m/>
    <m/>
    <m/>
    <m/>
    <m/>
    <m/>
    <m/>
    <m/>
    <m/>
    <x v="11"/>
    <x v="8"/>
    <x v="5"/>
    <x v="15"/>
    <x v="1"/>
    <m/>
    <m/>
    <x v="0"/>
    <x v="0"/>
    <x v="0"/>
    <x v="3"/>
    <m/>
    <m/>
    <x v="7"/>
    <x v="2"/>
    <x v="2"/>
    <m/>
    <x v="2"/>
    <x v="2"/>
    <m/>
    <m/>
    <m/>
    <m/>
    <m/>
    <m/>
    <x v="9"/>
    <m/>
    <x v="3"/>
    <x v="17"/>
    <x v="2"/>
    <x v="7"/>
    <x v="3"/>
    <x v="0"/>
    <m/>
    <m/>
    <m/>
    <m/>
    <m/>
    <m/>
    <m/>
    <m/>
    <m/>
    <m/>
    <m/>
    <m/>
    <m/>
    <m/>
    <m/>
    <m/>
    <m/>
    <m/>
    <m/>
    <m/>
    <m/>
    <x v="1"/>
    <x v="1"/>
    <x v="14"/>
    <m/>
    <m/>
    <m/>
    <m/>
    <m/>
    <x v="0"/>
    <x v="2"/>
    <x v="2"/>
    <x v="4"/>
    <x v="2"/>
    <x v="4"/>
    <x v="3"/>
    <x v="10"/>
    <m/>
    <m/>
    <m/>
    <m/>
    <m/>
    <x v="5"/>
    <m/>
    <x v="2"/>
    <m/>
    <x v="8"/>
    <x v="2"/>
    <x v="2"/>
    <x v="2"/>
    <m/>
    <x v="2"/>
    <x v="3"/>
    <m/>
    <m/>
    <x v="4"/>
    <x v="2"/>
    <m/>
    <m/>
    <m/>
    <x v="0"/>
    <x v="0"/>
    <x v="0"/>
    <m/>
    <m/>
    <m/>
    <m/>
    <m/>
    <m/>
    <m/>
    <m/>
    <x v="2"/>
    <x v="3"/>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s v="Centre hospitalier universitaire de santé McGill"/>
    <x v="0"/>
    <n v="1"/>
    <s v="santé"/>
    <s v="12000 et plus"/>
    <s v="OUI"/>
    <n v="5"/>
    <n v="2"/>
    <x v="0"/>
    <n v="2"/>
    <n v="0"/>
    <n v="0"/>
    <n v="11"/>
    <n v="7"/>
    <n v="4"/>
    <s v="Directeur adjoint"/>
    <s v="Infirmier"/>
    <s v="Direction de l'enseignement"/>
    <s v="Enseignement"/>
    <m/>
    <m/>
    <m/>
    <s v="NON"/>
    <s v="OUI"/>
    <s v="NON"/>
    <n v="4"/>
    <s v="OUI"/>
    <s v="OUI"/>
    <m/>
    <s v="Quelques tâches sont effectuées par toutes mais il y a des spécialités (ex: le catalogage est effectué par 1-2 techniciennes seulement, 1 bibliothécaire est dédié aux revues systématiques)"/>
    <s v="OUI"/>
    <n v="1"/>
    <n v="1"/>
    <n v="1"/>
    <n v="1"/>
    <n v="1"/>
    <s v="OUI"/>
    <s v="Excel"/>
    <s v="NON"/>
    <s v="Ne s'applique pas"/>
    <s v="Chef d'équipe, Directrice adjointe de la direction"/>
    <s v="Ne s'applique pas"/>
    <s v="Je ne sais pas"/>
    <s v="NON"/>
    <m/>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un role d'enseignement liee a l'universite ou etre employee de la bibliotheque"/>
    <x v="0"/>
    <x v="0"/>
    <x v="0"/>
    <x v="0"/>
    <m/>
    <n v="1"/>
    <m/>
    <m/>
    <x v="0"/>
    <x v="0"/>
    <x v="0"/>
    <s v="NON"/>
    <s v="documents acquis par les departements "/>
    <s v="Oui"/>
    <s v="Tous"/>
    <s v="Courriel à un guichet unique, Courriel à un membre du personnel de la bibliothèque, Demande via un formulaire ou système de demande sur le site web de la bibliothèque, En personne"/>
    <n v="1"/>
    <n v="1"/>
    <n v="1"/>
    <n v="1"/>
    <m/>
    <s v="Très souvent"/>
    <s v="Peu"/>
    <s v="Régulièrement"/>
    <s v="Régulièrement"/>
    <s v="Régulièrement"/>
    <s v="Pas du tout"/>
    <s v="La bibliotheque la plupart du temps, mais les demandes tres nombreuses ou couteuses peuvent etre couvertes par le demandeur"/>
    <s v="Format papier par le courrier interne, Format électronique par courriel"/>
    <n v="1"/>
    <m/>
    <n v="1"/>
    <m/>
    <s v="Formulaire papier, Tableau Excel, Logiciel (Ex: base Access), un de nos sites ne possede pas le logiciel "/>
    <s v="DB Textworks (eventuellement Access)"/>
    <s v="OUI"/>
    <s v="MMAHLA, ABSAUM, FREESHARE, "/>
    <s v="n/a"/>
    <s v="Oui"/>
    <s v="NON"/>
    <s v="NON"/>
    <m/>
    <s v="Bibliothécaire"/>
    <s v="Chercheurs, Infirmières (cliniciennes, IPS, etc.), Médecins, Professionnels de la santé (psychologue, travailleur social, etc.), Stagiaires/ résidents, etudiants "/>
    <m/>
    <m/>
    <s v="Selon la demande, Calendrier de formation programmée à l'avance"/>
    <s v="Non"/>
    <m/>
    <m/>
    <m/>
    <m/>
    <m/>
    <m/>
    <s v="Soutien à la recherche documentaire, Revue systématique, Diffusion de tables matières, Centre d’information aux patients"/>
    <n v="1"/>
    <n v="1"/>
    <m/>
    <n v="1"/>
    <m/>
    <n v="1"/>
    <m/>
    <s v="OUI"/>
    <s v="INTERNE (vous avez une section dans le site web de votre institution), EXTERNE (vous avez un site web qui est propre à la bibliothèque)"/>
    <s v="OUI"/>
    <s v="NON"/>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1"/>
    <s v="CHU de Québec-Université Laval"/>
    <x v="0"/>
    <m/>
    <m/>
    <s v="12000 et plus"/>
    <s v="OUI"/>
    <n v="2"/>
    <n v="0"/>
    <x v="1"/>
    <n v="2"/>
    <m/>
    <m/>
    <n v="8"/>
    <n v="6"/>
    <n v="2"/>
    <s v="1) Chef de service des activités d'enseignement à la Direction de l'enseignement et des affaires universitaires et_x000a_2) Chef de service - infrastructure au Centre de recherche du CHU de Québec "/>
    <m/>
    <s v="Deux directions distinctes :1) Direction de l'enseignement et des affaires universitaires et 2) Direction du centre de recherche"/>
    <s v="Enseignement"/>
    <s v="Affaires universitaires"/>
    <s v="Recherche"/>
    <m/>
    <s v="Ne s'applique pas ( il existait qu'une seule bibliothèque avant 2015, ou les services était déjà fusionnées)"/>
    <m/>
    <s v="NON"/>
    <n v="5"/>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m/>
    <s v="OUI"/>
    <s v="Excel"/>
    <s v="Non, mais on est confiant que cela va changer l'an prochain!"/>
    <s v="Ne s'applique pas"/>
    <s v="En collaboration. Précision: les techniciennes sont autonomes pour l'achat des ouvrages principalement en format papier. La bibliothécaire intervient pour l'analyse et la recommandation d'achat pour les collections électroniques. Le chef de service participe à la réflexion pour l'achat de nouvelles ressources électroniques (ex. &quot;grands ensembles&quot;). "/>
    <s v="OUI"/>
    <s v="Montant en fonction du nombre de résident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1) faire de l'encadrement soutenu des étudiants UL (au moins 33% de temps) et/ou _x000a_2) une partie de salaire provient d’une subvention obtenue à l’UL "/>
    <x v="0"/>
    <x v="1"/>
    <x v="0"/>
    <x v="1"/>
    <m/>
    <n v="1"/>
    <m/>
    <m/>
    <x v="1"/>
    <x v="0"/>
    <x v="1"/>
    <s v="OUI"/>
    <m/>
    <s v="Oui"/>
    <s v="Tout le personnel"/>
    <s v="Courriel à un membre du personnel de la bibliothèque, Demande via un formulaire ou système de demande sur le site web de la bibliothèque, En personne, Téléphone"/>
    <m/>
    <n v="1"/>
    <n v="1"/>
    <n v="1"/>
    <s v="Téléphone"/>
    <s v="Très souvent"/>
    <n v="0"/>
    <s v="Régulièrement"/>
    <s v="Régulièrement"/>
    <s v="Régulièrement"/>
    <s v="Régulièrement"/>
    <s v="La bibliothèque assume les coût pour toutes les demandes à l'exception des demandes provenant du centre de recherche où le coût (s'il y a lieu) est assumé par le demandeur. "/>
    <s v="Format papier par le courrier interne, Format électronique par courriel"/>
    <n v="1"/>
    <m/>
    <n v="1"/>
    <m/>
    <s v="Formulaire papier, Tableau Excel, Docline (en attente d'activation de certaines fonctionnalités)"/>
    <m/>
    <s v="OUI"/>
    <s v="FreeShare, Asted-santé avec le BCI (CREPUQ) (encore valide cette dernière entente, certaines bibliothèques chargent plus ...)"/>
    <s v="n/a"/>
    <s v="Oui"/>
    <s v="NON"/>
    <s v="NON"/>
    <m/>
    <s v="Technicienne en documentation, Bibliothécaire"/>
    <s v="Chercheurs, Gestionnaires, Infirmières (cliniciennes, IPS, etc.), Médecins, Professionnels de la santé (psychologue, travailleur social, etc.), Stagiaires/ résidents"/>
    <m/>
    <m/>
    <s v="Selon la demande, Certaines formations reviennent à toutes les sessions (ex. arrivée de nouveaux stagiaires/résidents dans plusieurs disciplines). "/>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s v="NON"/>
    <s v="NON"/>
    <s v="NON"/>
    <s v="Soutien à la recherche documentaire, Revue systématique, Diffusion de tables matières"/>
    <n v="1"/>
    <n v="1"/>
    <n v="1"/>
    <m/>
    <m/>
    <m/>
    <m/>
    <s v="OUI"/>
    <s v="EXTERNE (vous avez un site web qui est propre à la bibliothèque)"/>
    <s v="OUI"/>
    <s v="OUI"/>
    <s v="Articles promotionnels (signet, carte d'affaire, etc.), Articles dans le bulletin interne, Présence lors de conférence, congrès ou journée spéciale, Rencontre avec les directions et services, Site web, kiosque lors de la journée d'accueil des résidents et des stagiaires"/>
    <m/>
    <m/>
    <m/>
    <m/>
    <m/>
    <m/>
    <s v="Précision concernant le Droit d'auteur: À la bibliothèque, nous répondons aux questions de base concernant le Droit d'auteur. Pour les cas complexes, nous pouvons compter sur le soutien du Bureau du droit d'auteur de l'Université Laval dans la majorité des cas. Même s'il est possible d'obtenir un avis juridique à l'interne (cas très rares), nous n'avons pas encore un service de soutien structuré en matière de droits d'auteur ni à la bibliothèque ni au service des affaires juridiques."/>
  </r>
  <r>
    <x v="2"/>
    <s v="CHU Sainte-Justine"/>
    <x v="0"/>
    <m/>
    <m/>
    <s v="Entre 5000 et 7000"/>
    <s v="OUI"/>
    <n v="3"/>
    <n v="0"/>
    <x v="2"/>
    <m/>
    <n v="1"/>
    <m/>
    <n v="7"/>
    <n v="7"/>
    <n v="0"/>
    <s v="Chef de service"/>
    <m/>
    <s v="Direction de l'enseignement"/>
    <s v="Enseignement"/>
    <m/>
    <m/>
    <m/>
    <s v="Ne s'applique pas ( il existait qu'une seule bibliothèque avant 2015, ou les services était déjà fusionnées)"/>
    <m/>
    <s v="NON"/>
    <n v="2"/>
    <s v="OUI"/>
    <s v="OUI"/>
    <m/>
    <s v="Les membres de l'équipe peuvent être amenés à effectuer n'importe quelle tâche, selon leur formation (ex: toutes les techniciennes cataloguent, toutes les bibliothécaires effectuent des recherches de littérature peu importe le niveau d'exhaustivité)"/>
    <s v="OUI"/>
    <n v="1"/>
    <n v="1"/>
    <n v="1"/>
    <n v="1"/>
    <m/>
    <s v="OUI"/>
    <s v="Access"/>
    <s v="On parle de nous dans la section Enseignement, mais si peu"/>
    <s v="Ne s'applique pas"/>
    <s v="Bibliothécaire, Chef d'équipe"/>
    <s v="Ne s'applique pas"/>
    <s v="au petit bonheur la chance"/>
    <s v="OUI"/>
    <s v="RUISSS de l'Université de Montréal"/>
    <s v="Employé de l’organisation ayant un statut auprès de l’université affiliée (Ex.: Médecin titularisé, employé avec un statut d’enseignant)"/>
    <n v="1"/>
    <m/>
    <m/>
    <m/>
    <m/>
    <m/>
    <x v="0"/>
    <s v="être payé (enseignants) ou payer pour assister aux cours (étudiants)"/>
    <x v="0"/>
    <x v="1"/>
    <x v="0"/>
    <x v="2"/>
    <m/>
    <n v="1"/>
    <m/>
    <n v="1"/>
    <x v="1"/>
    <x v="1"/>
    <x v="1"/>
    <s v="NON"/>
    <s v="DVD, documents des départements"/>
    <s v="Oui"/>
    <s v="Employés de l'hôpital Sainte-Justine, Marie-Enfants et Centre d'information Leucan"/>
    <s v="Courriel à un membre du personnel de la bibliothèque, Demande via un formulaire ou système de demande sur le site web de la bibliothèque, En personne"/>
    <m/>
    <n v="1"/>
    <n v="1"/>
    <n v="1"/>
    <m/>
    <s v="Très souvent"/>
    <s v="Peu"/>
    <s v="Très souvent"/>
    <s v="Très souvent"/>
    <s v="Très souvent"/>
    <s v="Régulièrement"/>
    <s v="Le demandeur ou son programme"/>
    <s v="Format électronique par courriel"/>
    <n v="1"/>
    <m/>
    <m/>
    <m/>
    <s v="Demande de lecture Outlook et impressions en PDF mis sur notre espace informatique"/>
    <m/>
    <s v="OUI"/>
    <s v="ABSAUM, FREESHARE et Pediatrics (PED) dans Docline"/>
    <s v="n/a"/>
    <s v="Oui"/>
    <s v="NON"/>
    <s v="NON"/>
    <m/>
    <s v="Technicienne en documentation, Bibliothécaire"/>
    <s v="Chercheurs, Gestionnaires, Infirmières (cliniciennes, IPS, etc.), Médecins, Professionnels de la santé (psychologue, travailleur social, etc.), Stagiaires/ résidents, agents administratifs"/>
    <m/>
    <m/>
    <s v="Calendrier de formation programmée à l'avance"/>
    <s v="Non"/>
    <m/>
    <m/>
    <m/>
    <m/>
    <m/>
    <m/>
    <s v="Soutien à la recherche documentaire, Revue systématique, Veille Informationelle, Centre d’information aux patients"/>
    <n v="1"/>
    <m/>
    <m/>
    <n v="1"/>
    <n v="1"/>
    <n v="1"/>
    <m/>
    <s v="OUI"/>
    <s v="INTERNE (vous avez une section dans le site web de votre institution)"/>
    <s v="OUI"/>
    <s v="OUI"/>
    <s v="Articles promotionnels (signet, carte d'affaire, etc.), Affichage au sein de votre établissement, Rencontre avec les directions et services, Site web, Capsule vidéo lors des journées d'accueil des résidents"/>
    <m/>
    <m/>
    <m/>
    <m/>
    <m/>
    <m/>
    <s v="Excellente initiative, merci !"/>
  </r>
  <r>
    <x v="3"/>
    <s v="CHUM"/>
    <x v="0"/>
    <m/>
    <m/>
    <s v="12000 et plus"/>
    <s v="OUI"/>
    <n v="6"/>
    <n v="0"/>
    <x v="3"/>
    <m/>
    <m/>
    <m/>
    <n v="6"/>
    <n v="6"/>
    <n v="0"/>
    <s v="Bibliothécaire"/>
    <s v="Maîtrise en science de l'information/ Bibliothécaire"/>
    <s v="Direction de l'enseignement et Académie CHUM"/>
    <s v="Enseignement"/>
    <s v="Affaires universitaires"/>
    <m/>
    <m/>
    <s v="OUI"/>
    <m/>
    <s v="OUI"/>
    <n v="1"/>
    <s v="OUI"/>
    <s v="OUI"/>
    <m/>
    <s v="Quelques tâches sont effectuées par toutes mais il y a des spécialités (ex: le catalogage est effectué par 1-2 techniciennes seulement, 1 bibliothécaire est dédié aux revues systématiques)"/>
    <s v="OUI"/>
    <n v="1"/>
    <n v="1"/>
    <n v="1"/>
    <n v="1"/>
    <n v="1"/>
    <s v="OUI"/>
    <s v="maison"/>
    <s v="OUI"/>
    <s v="Ne s'applique pas"/>
    <s v="Chef de service, chef de service qui est bibliothécaire"/>
    <s v="Ne s'applique pas"/>
    <s v="historique sans égard d'augmentation des 5 à 7% annu des bd et outils numériques"/>
    <s v="OUI"/>
    <s v="RUISSS de l'Université de Montréal"/>
    <s v="Employé de l’organisation ayant un statut auprès de l’université affiliée (Ex.: Médecin titularisé, employé avec un statut d’enseignant)"/>
    <n v="1"/>
    <m/>
    <m/>
    <m/>
    <m/>
    <m/>
    <x v="1"/>
    <m/>
    <x v="0"/>
    <x v="1"/>
    <x v="0"/>
    <x v="2"/>
    <n v="1"/>
    <m/>
    <m/>
    <m/>
    <x v="2"/>
    <x v="1"/>
    <x v="0"/>
    <s v="NON"/>
    <s v="les plus vieux, (allez voir ce que j'ai écrit lors du test du sondage :) )"/>
    <s v="Oui"/>
    <s v="les membres de la communauté CHUM"/>
    <s v="Demande via un formulaire ou système de demande sur le site web de la bibliothèque"/>
    <m/>
    <n v="1"/>
    <m/>
    <m/>
    <m/>
    <s v="Régulièrement"/>
    <m/>
    <s v="Régulièrement"/>
    <m/>
    <s v="Régulièrement"/>
    <s v="Régulièrement"/>
    <s v="Le demandeur ou son programme"/>
    <s v="Format électronique via un outil qui respecte la loi sur le droit d'auteur ou presque (Ex: Jirafeau, Article exchange)"/>
    <m/>
    <n v="1"/>
    <m/>
    <m/>
    <s v="Voir ce que j'ai écrit lors du test du sondage"/>
    <s v="idem"/>
    <s v="OUI"/>
    <s v="FreeShare, voir le test"/>
    <s v="Voir le test"/>
    <s v="Oui"/>
    <s v="OUI"/>
    <s v="OUI"/>
    <s v="voir le test"/>
    <s v="Technicienne en documentation, Bibliothécaire"/>
    <s v="Chercheurs, Gestionnaires, Infirmières (cliniciennes, IPS, etc.), Médecins, Professionnels de la santé (psychologue, travailleur social, etc.), Stagiaires/ résidents"/>
    <m/>
    <m/>
    <s v="Selon la demande, Calendrier de formation programmée à l'avance"/>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s v="OUI"/>
    <s v="NON"/>
    <s v="OUI"/>
    <s v="Soutien à la recherche documentaire, Revue systématique, Veille Informationelle, Diffusion de tables matières, Dépôt légal (attribution des ISBN, ISSN)"/>
    <n v="1"/>
    <n v="1"/>
    <n v="1"/>
    <n v="1"/>
    <n v="1"/>
    <m/>
    <m/>
    <s v="OUI"/>
    <s v="EXTERNE (vous avez un site web qui est propre à la bibliothèque)"/>
    <s v="OUI"/>
    <s v="NON"/>
    <s v="Articles promotionnels (signet, carte d'affaire, etc.), Articles dans le bulletin interne, Présence lors de conférence, congrès ou journée spéciale, Rencontre avec les directions et services, Site web"/>
    <m/>
    <m/>
    <m/>
    <m/>
    <m/>
    <m/>
    <m/>
  </r>
  <r>
    <x v="4"/>
    <s v="CISSS de Chaudière Appalache"/>
    <x v="1"/>
    <m/>
    <m/>
    <s v="Entre 9000 et 11000"/>
    <s v="OUI"/>
    <n v="1"/>
    <n v="0"/>
    <x v="2"/>
    <m/>
    <m/>
    <m/>
    <n v="4"/>
    <n v="4"/>
    <n v="0"/>
    <s v="Chef des activités d'enseignement et de soutien pédagogique "/>
    <s v="équivalent d'une maîtrise en sciences de la santé, en biologie (effectué hors-pays) et un certificat en administration). La bibliothécaire est sous sa supervision."/>
    <s v="Direction de la recherche et de l’enseignement universitaire"/>
    <s v="Enseignement"/>
    <s v="Affaires universitaires"/>
    <s v="Recherche"/>
    <m/>
    <s v="OUI"/>
    <m/>
    <s v="OUI"/>
    <n v="1"/>
    <s v="OUI"/>
    <s v="OUI"/>
    <m/>
    <s v="Quelques tâches sont effectuées par toutes mais il y a des spécialités (ex: le catalogage est effectué par 1-2 techniciennes seulement, 1 bibliothécaire est dédié aux revues systématiques)"/>
    <s v="OUI"/>
    <n v="1"/>
    <n v="1"/>
    <n v="1"/>
    <n v="1"/>
    <n v="1"/>
    <s v="NON"/>
    <s v="Excel"/>
    <s v="OUI"/>
    <s v="NON"/>
    <s v="Chef de service"/>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La personne qui utilise les ressources doit détenir un Identifiant et un mot de passe autorisé par l'Université Laval. Pour cela, la personne doit être en lien avec l'enseignement ou la recherche et doit remplir un formulaire qui sera autorisé par la suite par l'Université Laval."/>
    <x v="0"/>
    <x v="0"/>
    <x v="0"/>
    <x v="3"/>
    <m/>
    <n v="1"/>
    <m/>
    <m/>
    <x v="1"/>
    <x v="0"/>
    <x v="1"/>
    <s v="OUI"/>
    <m/>
    <s v="Oui"/>
    <s v="Tout le personnel"/>
    <s v="Courriel à un guichet unique, Courriel à un membre du personnel de la bibliothèque, En personne, Téléphone"/>
    <n v="1"/>
    <m/>
    <n v="1"/>
    <n v="1"/>
    <s v="Téléphone"/>
    <s v="Très souvent"/>
    <s v="Régulièrement"/>
    <s v="Régulièrement"/>
    <s v="Très souvent"/>
    <s v="Peu"/>
    <s v="Régulièrement"/>
    <s v="La Bibliothèque"/>
    <s v="Format papier par le courrier interne, Format électronique par courriel"/>
    <n v="1"/>
    <m/>
    <n v="1"/>
    <m/>
    <s v="Formulaire papier"/>
    <m/>
    <s v="OUI"/>
    <s v="Groupe Biblio-Santé, Groupe FREESHARE (Docline)"/>
    <s v="Heure d'arrivée des demandes"/>
    <s v="Oui"/>
    <s v="OUI"/>
    <s v="OUI"/>
    <s v="C'est le service des communications qui s'est occupé de ce volet"/>
    <s v="Technicienne en documentation, Bibliothécaire"/>
    <s v="Chercheurs, Gestionnaires, Infirmières (cliniciennes, IPS, etc.), Médecins, Professionnels de la santé (psychologue, travailleur social, etc.), Stagiaires/ résidents"/>
    <m/>
    <m/>
    <s v="Selon la demande"/>
    <s v="Non"/>
    <m/>
    <m/>
    <m/>
    <m/>
    <m/>
    <m/>
    <s v="Soutien à la recherche documentaire, Revue systématique, Veille Informationelle, Diffusion de tables matières, Centre d’information aux patients"/>
    <n v="1"/>
    <n v="1"/>
    <m/>
    <n v="1"/>
    <n v="1"/>
    <n v="1"/>
    <m/>
    <s v="OUI"/>
    <s v="INTERNE (vous avez une section dans le site web de votre institution)"/>
    <s v="OUI"/>
    <s v="OUI"/>
    <s v="Allocution lors de la journée d'accueil des résidents, des nouveaux employés, ou des stagiaires, Articles promotionnels (signet, carte d'affaire, etc.), Articles dans le bulletin interne, Présence lors de conférence, congrès ou journée spéciale, Rencontre avec les directions et services, Site web"/>
    <m/>
    <m/>
    <m/>
    <m/>
    <m/>
    <m/>
    <s v="Question #25, mention que nous sommes engagés à participer au Consortium, mais pas encore autorisé à utiliser leurs services._x000a_Question #40, Création d'une bibliothèque priorité aux patients et leurs proches au Centre régional intégré de cancérologie. Il se peut qu'on offre ce service aux usagers. L'offre de service est à bâtir._x000a_Nous aurons une bibliothécaire qui arrivera la semaine prochaine, soit le 26 août  2019. Auparavant, c'était une technicienne en documentation qui s'occupait de la bibliothèque en tant que chef d'équipe. Donc, la mention qu'on offre des revues systématiques n'est pas encore valide, mais elle le sera sous peu."/>
  </r>
  <r>
    <x v="5"/>
    <s v="CISSS de la Montérégie Centre"/>
    <x v="1"/>
    <m/>
    <m/>
    <s v="Je ne sais pas"/>
    <s v="OUI"/>
    <n v="1"/>
    <n v="0"/>
    <x v="2"/>
    <m/>
    <m/>
    <m/>
    <n v="4"/>
    <n v="4"/>
    <n v="0"/>
    <s v="Adjoint à la direction"/>
    <m/>
    <s v="Direction de l'enseignement et des affaires universitaires (DEAU)"/>
    <s v="Enseignement"/>
    <s v="Affaires universitaires"/>
    <m/>
    <m/>
    <s v="OUI"/>
    <m/>
    <s v="NON"/>
    <n v="4"/>
    <s v="OUI"/>
    <s v="OUI"/>
    <m/>
    <m/>
    <s v="OUI"/>
    <m/>
    <n v="1"/>
    <m/>
    <n v="1"/>
    <m/>
    <s v="NON"/>
    <s v="Excel"/>
    <s v="Je ne sais pas"/>
    <s v="NON"/>
    <s v="Adjointe à la direction"/>
    <s v="OUI"/>
    <s v="Je ne sais pas"/>
    <s v="OUI"/>
    <s v="RUISSS de l'Université de Montréal"/>
    <s v="Employé de l’organisation ayant un statut auprès de l’université affiliée (Ex.: Médecin titularisé, employé avec un statut d’enseignant)"/>
    <n v="1"/>
    <m/>
    <m/>
    <m/>
    <m/>
    <m/>
    <x v="0"/>
    <s v="Être un professionnel avec un statut de professeurs de l'université affilié et tous le personnel des bibliothèques"/>
    <x v="0"/>
    <x v="1"/>
    <x v="0"/>
    <x v="2"/>
    <m/>
    <n v="1"/>
    <m/>
    <m/>
    <x v="1"/>
    <x v="0"/>
    <x v="1"/>
    <s v="OUI"/>
    <m/>
    <s v="Oui"/>
    <s v="Tout le personnel"/>
    <s v="Courriel à un membre du personnel de la bibliothèque, En personne, L'utilisateur peut faire une demande lui-même via son compte dans Santécom"/>
    <m/>
    <m/>
    <n v="1"/>
    <n v="1"/>
    <s v="Santécom par l'utilisateur"/>
    <s v="Très souvent"/>
    <s v="Peu"/>
    <s v="Très souvent"/>
    <s v="Régulièrement"/>
    <s v="Pas du tout"/>
    <s v="Très souvent"/>
    <s v="La Bibliothèque"/>
    <s v="Format électronique par courriel"/>
    <n v="1"/>
    <m/>
    <m/>
    <m/>
    <m/>
    <m/>
    <s v="OUI"/>
    <s v="Université Sherbrooke et les bibliothèques affiliés à cette université"/>
    <s v="n/a"/>
    <s v="Non"/>
    <m/>
    <m/>
    <m/>
    <m/>
    <m/>
    <m/>
    <m/>
    <m/>
    <s v="Non"/>
    <m/>
    <m/>
    <m/>
    <m/>
    <m/>
    <m/>
    <s v="Soutien à la recherche documentaire, Veille Informationelle, Diffusion de tables matières"/>
    <n v="1"/>
    <n v="1"/>
    <m/>
    <m/>
    <n v="1"/>
    <m/>
    <m/>
    <s v="OUI"/>
    <s v="INTERNE (vous avez une section dans le site web de votre institution)"/>
    <s v="NON"/>
    <m/>
    <s v="Site web"/>
    <m/>
    <m/>
    <m/>
    <m/>
    <m/>
    <m/>
    <m/>
  </r>
  <r>
    <x v="6"/>
    <s v="CISSS de la Montérégie Est"/>
    <x v="1"/>
    <m/>
    <m/>
    <s v="Entre 9000 et 11000"/>
    <s v="OUI"/>
    <n v="0"/>
    <n v="0"/>
    <x v="4"/>
    <n v="2"/>
    <n v="0"/>
    <n v="0"/>
    <n v="3"/>
    <n v="1"/>
    <n v="2"/>
    <s v="Directeur adjoint"/>
    <s v="Éducation"/>
    <s v="Direction de l'enseignement universitaire et de la recherche"/>
    <s v="Enseignement"/>
    <s v="Affaires universitaires"/>
    <s v="Recherche"/>
    <m/>
    <s v="NON"/>
    <s v="NON"/>
    <s v="NON"/>
    <n v="3"/>
    <s v="OUI"/>
    <s v="OUI"/>
    <m/>
    <s v="Quelques tâches sont effectuées par toutes mais il y a des spécialités (ex: le catalogage est effectué par 1-2 techniciennes seulement, 1 bibliothécaire est dédié aux revues systématiques)"/>
    <s v="OUI"/>
    <n v="1"/>
    <n v="1"/>
    <n v="1"/>
    <n v="1"/>
    <n v="1"/>
    <s v="OUI"/>
    <s v="Excel (13 périodes)+ Formulaire Word pour Stats quotidiennes."/>
    <s v="NON"/>
    <s v="OUI"/>
    <s v="Directrice adjointe de la direction"/>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Selon les critères établies par l'Université de Sherbrooke"/>
    <x v="0"/>
    <x v="1"/>
    <x v="0"/>
    <x v="4"/>
    <m/>
    <n v="1"/>
    <n v="1"/>
    <m/>
    <x v="1"/>
    <x v="0"/>
    <x v="1"/>
    <s v="OUI"/>
    <m/>
    <s v="Oui"/>
    <s v="Employés, les résidents, les stagiaires, les médecins"/>
    <s v="Courriel à un membre du personnel de la bibliothèque, En personne, Via PubMed.  Par téléphone.  (Aucune restriction pour effectuer une requête de PEB de la part de notre clientèle)"/>
    <m/>
    <m/>
    <n v="1"/>
    <n v="1"/>
    <s v="Téléphone et pubmed"/>
    <s v="Très souvent"/>
    <s v="Peu"/>
    <s v="Peu"/>
    <s v="Régulièrement"/>
    <s v="Régulièrement"/>
    <s v="Très souvent"/>
    <s v="La Bibliothèque"/>
    <s v="Format électronique par courriel"/>
    <n v="1"/>
    <m/>
    <m/>
    <m/>
    <s v="Impression des requêtes.  "/>
    <s v="n/a"/>
    <s v="OUI"/>
    <s v="ASDESE et  Docline Freeshare"/>
    <s v="n/a"/>
    <s v="Oui"/>
    <s v="NON"/>
    <s v="NON"/>
    <m/>
    <m/>
    <m/>
    <m/>
    <m/>
    <m/>
    <s v="Oui"/>
    <s v="Demande interne pour des documents produits à l'externe (ex: utilisation d'image pour la publication d'un article ou d'un rapport)"/>
    <s v="OUI"/>
    <s v="NON"/>
    <s v="NON"/>
    <s v="NON"/>
    <s v="NON"/>
    <s v="Soutien à la recherche documentaire, Veille Informationelle, Diffusion de tables matières, Prêts des documents.  Bulletin électronique des nouvelles acquisitions"/>
    <n v="1"/>
    <n v="1"/>
    <m/>
    <m/>
    <n v="1"/>
    <m/>
    <s v="Bulletin électronique des nouvelles acquisitions"/>
    <s v="OUI"/>
    <s v="INTERNE (vous avez une section dans le site web de votre institution)"/>
    <s v="OUI"/>
    <s v="OUI"/>
    <s v="Allocution lors de la journée d'accueil des résidents, des nouveaux employés, ou des stagiaires, Rencontre avec les directions et services, Site web, Bulletin électronique des nouvelles acquisitions.  Visibilité sur la page intranet.  Courriels de bienvenue et des services offerts les nouveaux médecins et certains professionnels de la santé.  Icône &quot;Bibliothèque virtuelle&quot; sur tous les écrans des ordinateurs des employés."/>
    <m/>
    <m/>
    <m/>
    <m/>
    <m/>
    <m/>
    <s v="Certaines réponses s'appliquaient parfois à une ou deux des trois bibliothèques puisqu'il n'y avait pas l'option &quot;Partiellement&quot;."/>
  </r>
  <r>
    <x v="7"/>
    <s v="CISSS de la Montérégie Ouest"/>
    <x v="1"/>
    <m/>
    <m/>
    <s v="Entre 7000 et 9000"/>
    <s v="OUI"/>
    <n v="1"/>
    <n v="0"/>
    <x v="3"/>
    <n v="1"/>
    <m/>
    <m/>
    <n v="2"/>
    <n v="1"/>
    <n v="1"/>
    <s v="Coordonnatrice du service accueil et informations cliniques"/>
    <m/>
    <s v="services professionnels et de l'enseignement médical"/>
    <s v="Enseignement"/>
    <m/>
    <m/>
    <s v="services professionnels"/>
    <s v="OUI"/>
    <m/>
    <s v="NON"/>
    <n v="3"/>
    <s v="NON"/>
    <s v="OUI"/>
    <m/>
    <s v="Les membres de l'équipe peuvent être amenés à effectuer n'importe quelle tâche, selon leur formation (ex: toutes les techniciennes cataloguent, toutes les bibliothécaires effectuent des recherches de littérature peu importe le niveau d'exhaustivité)"/>
    <s v="NON"/>
    <m/>
    <m/>
    <m/>
    <m/>
    <m/>
    <m/>
    <s v="Excel"/>
    <s v="NON"/>
    <s v="NON"/>
    <s v="Technicienne en documentation, Bibliothécaire, Chef d'équipe"/>
    <s v="OUI"/>
    <s v="Je ne sais pas"/>
    <s v="NON"/>
    <m/>
    <s v="Ne s'applique pas"/>
    <m/>
    <m/>
    <m/>
    <m/>
    <m/>
    <n v="1"/>
    <x v="2"/>
    <m/>
    <x v="0"/>
    <x v="1"/>
    <x v="0"/>
    <x v="2"/>
    <n v="1"/>
    <n v="1"/>
    <m/>
    <n v="1"/>
    <x v="1"/>
    <x v="0"/>
    <x v="0"/>
    <s v="OUI"/>
    <m/>
    <s v="Oui"/>
    <s v="employés, médecins dans le cadre de leurs fonctions"/>
    <s v="Un logiciel ou système informatique sert de guichet unique (Ex. Octopus...), Courriel à un guichet unique"/>
    <n v="1"/>
    <m/>
    <m/>
    <m/>
    <s v="Logiciel"/>
    <s v="Très souvent"/>
    <m/>
    <s v="Très souvent"/>
    <m/>
    <m/>
    <m/>
    <s v="Le demandeur ou son programme"/>
    <s v="Format électronique par courriel"/>
    <n v="1"/>
    <m/>
    <m/>
    <m/>
    <s v="Logiciel (Ex: base Access)"/>
    <s v="Octopus"/>
    <s v="NON"/>
    <m/>
    <s v="Heure d'arrivée des demandes"/>
    <s v="Oui"/>
    <s v="NON"/>
    <s v="NON"/>
    <m/>
    <s v="Technicienne en documentation, Bibliothécaire"/>
    <s v="Infirmières (cliniciennes, IPS, etc.), Professionnels de la santé (psychologue, travailleur social, etc.)"/>
    <m/>
    <m/>
    <s v="Selon la demande"/>
    <s v="Non"/>
    <m/>
    <m/>
    <m/>
    <m/>
    <m/>
    <m/>
    <s v="Soutien à la recherche documentaire, Veille Informationelle, Diffusion de tables matières"/>
    <n v="1"/>
    <n v="1"/>
    <m/>
    <m/>
    <n v="1"/>
    <m/>
    <m/>
    <s v="NON"/>
    <m/>
    <s v="OUI"/>
    <s v="OUI"/>
    <s v="Rencontre avec les directions et services, Nouvelles dans l'intranet"/>
    <m/>
    <m/>
    <m/>
    <m/>
    <m/>
    <m/>
    <m/>
  </r>
  <r>
    <x v="8"/>
    <s v="CISSS de Lanaudière"/>
    <x v="1"/>
    <m/>
    <m/>
    <s v="12000 et plus"/>
    <s v="OUI"/>
    <n v="1"/>
    <n v="0"/>
    <x v="0"/>
    <n v="1"/>
    <m/>
    <m/>
    <n v="4"/>
    <n v="3"/>
    <n v="1"/>
    <s v="Bibliothécaire"/>
    <m/>
    <s v="Direction de l'enseignement et de la recherche"/>
    <s v="Enseignement"/>
    <m/>
    <s v="Recherche"/>
    <m/>
    <s v="OUI"/>
    <m/>
    <s v="NON"/>
    <n v="2"/>
    <s v="OUI"/>
    <s v="OUI"/>
    <m/>
    <s v="Les membres de l'équipe peuvent être amenés à effectuer n'importe quelle tâche, selon leur formation (ex: toutes les techniciennes cataloguent, toutes les bibliothécaires effectuent des recherches de littérature peu importe le niveau d'exhaustivité)"/>
    <s v="OUI"/>
    <n v="1"/>
    <n v="1"/>
    <n v="1"/>
    <n v="1"/>
    <m/>
    <s v="OUI"/>
    <s v="Excel"/>
    <s v="OUI"/>
    <s v="OUI"/>
    <s v="Bibliothécaire"/>
    <s v="OUI"/>
    <s v="Je ne sais pas"/>
    <s v="OUI"/>
    <s v="RUISSS de l'Université de Montréal"/>
    <s v="Employé de l’organisation ayant un statut auprès de l’université affiliée (Ex.: Médecin titularisé, employé avec un statut d’enseignant)"/>
    <n v="1"/>
    <m/>
    <m/>
    <m/>
    <m/>
    <m/>
    <x v="0"/>
    <s v="Professeurs et étudiants uniquement"/>
    <x v="0"/>
    <x v="0"/>
    <x v="0"/>
    <x v="5"/>
    <n v="1"/>
    <n v="1"/>
    <m/>
    <m/>
    <x v="1"/>
    <x v="1"/>
    <x v="0"/>
    <s v="NON"/>
    <s v="documents acquis par les departements "/>
    <s v="Oui"/>
    <s v="Tous"/>
    <s v="Courriel à un guichet unique, Courriel à un membre du personnel de la bibliothèque, En personne"/>
    <n v="1"/>
    <m/>
    <n v="1"/>
    <n v="1"/>
    <m/>
    <s v="Très souvent"/>
    <s v="Très souvent"/>
    <s v="Peu"/>
    <s v="Très souvent"/>
    <s v="Très souvent"/>
    <s v="Très souvent"/>
    <s v="La Bibliothèque"/>
    <s v="Format électronique par courriel"/>
    <n v="1"/>
    <m/>
    <m/>
    <m/>
    <s v="Formulaire papier"/>
    <s v="Aucun"/>
    <s v="OUI"/>
    <s v="Plusieurs, surtout ceux dont on recoit les étudiants et stagiaires"/>
    <s v="Heure d'arrivée des demandes"/>
    <s v="Oui"/>
    <s v="NON"/>
    <s v="NON"/>
    <m/>
    <s v="Bibliothécaire"/>
    <s v="Chercheurs, Gestionnaires, Infirmières (cliniciennes, IPS, etc.), Professionnels de la santé (psychologue, travailleur social, etc.), Stagiaires/ résidents"/>
    <m/>
    <m/>
    <s v="Selon la demande"/>
    <s v="Oui"/>
    <s v="Demande interne pour des documents produits à l'externe (ex: utilisation d'image pour la publication d'un article ou d'un rapport), Promotion de l'utilization, ou formations sur l'utilization, de licences Creative Commons, Utilisation de licences Creative Commons pour la production d'oeuvre de votre organisation"/>
    <s v="OUI"/>
    <s v="NON"/>
    <s v="OUI"/>
    <s v="NON"/>
    <s v="OUI"/>
    <s v="Soutien à la recherche documentaire, Revue systématique, Veille Informationelle, Dépôt légal (attribution des ISBN, ISSN)"/>
    <n v="1"/>
    <m/>
    <m/>
    <n v="1"/>
    <n v="1"/>
    <n v="1"/>
    <m/>
    <s v="OUI"/>
    <s v="EXTERNE (vous avez un site web qui est propre à la bibliothèque)"/>
    <s v="OUI"/>
    <s v="OUI"/>
    <s v="Articles promotionnels (signet, carte d'affaire, etc.), Articles dans le bulletin interne, Rencontre avec les directions et services, Site web, Courriel marketing"/>
    <m/>
    <m/>
    <m/>
    <m/>
    <m/>
    <m/>
    <m/>
  </r>
  <r>
    <x v="9"/>
    <s v="CISSS de Laval"/>
    <x v="1"/>
    <m/>
    <m/>
    <s v="Entre 7000 et 9000"/>
    <s v="OUI"/>
    <n v="2"/>
    <n v="0"/>
    <x v="0"/>
    <n v="1"/>
    <n v="1"/>
    <n v="1"/>
    <n v="7"/>
    <n v="5"/>
    <n v="2"/>
    <s v="Directeur"/>
    <s v="Anthropologie"/>
    <s v="Direction de l'enseignement universitaire et de la recherche"/>
    <s v="Enseignement"/>
    <s v="Affaires universitaires"/>
    <s v="Recherche"/>
    <m/>
    <s v="OUI"/>
    <m/>
    <s v="NON"/>
    <n v="6"/>
    <s v="OUI"/>
    <s v="OUI"/>
    <m/>
    <s v="Quelques tâches sont effectuées par toutes mais il y a des spécialités (ex: le catalogage est effectué par 1-2 techniciennes seulement, 1 bibliothécaire est dédié aux revues systématiques)"/>
    <s v="OUI"/>
    <m/>
    <n v="1"/>
    <n v="1"/>
    <n v="1"/>
    <n v="1"/>
    <s v="OUI"/>
    <s v="ACCESS, Fichier Excel"/>
    <s v="OUI"/>
    <s v="NON"/>
    <s v="Bibliothécaire"/>
    <s v="Ne s'applique pas"/>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Deux bibliothécaires et un technicien en documentation"/>
    <n v="1"/>
    <n v="1"/>
    <n v="1"/>
    <m/>
    <m/>
    <m/>
    <x v="1"/>
    <m/>
    <x v="0"/>
    <x v="1"/>
    <x v="0"/>
    <x v="5"/>
    <n v="1"/>
    <n v="1"/>
    <m/>
    <n v="1"/>
    <x v="1"/>
    <x v="1"/>
    <x v="1"/>
    <s v="OUI"/>
    <m/>
    <s v="Oui"/>
    <s v="Employés, Médecin, Résidents, Bénévoles, stagiaires"/>
    <s v="Courriel à un guichet unique, Courriel à un membre du personnel de la bibliothèque, En personne, Fax et téléphone"/>
    <n v="1"/>
    <m/>
    <n v="1"/>
    <n v="1"/>
    <s v="Fax et téléphone"/>
    <s v="Très souvent"/>
    <s v="Pas du tout"/>
    <s v="Peu"/>
    <s v="Régulièrement"/>
    <s v="Pas du tout"/>
    <s v="Pas du tout"/>
    <s v="Le demandeur ou son programme"/>
    <s v="Format papier par le courrier interne, Format électronique par courriel"/>
    <n v="1"/>
    <m/>
    <n v="1"/>
    <m/>
    <s v="Formulaire papier, Logiciel (Ex: base Access)"/>
    <s v="ACCESS"/>
    <s v="OUI"/>
    <s v="ABSAUM, McGill, UdeM, Freeshare Docline, Établissements réseau Santé"/>
    <s v="N/A PEB centralisé"/>
    <s v="Oui"/>
    <s v="OUI"/>
    <s v="NON"/>
    <m/>
    <s v="Technicienne en documentation, Bibliothécaire"/>
    <s v="Chercheurs, Gestionnaires, Infirmières (cliniciennes, IPS, etc.), Médecins, Professionnels de la santé (psychologue, travailleur social, etc.), Stagiaires/ résidents"/>
    <m/>
    <m/>
    <s v="Selon la demande"/>
    <s v="Oui"/>
    <s v="Demande interne pour des documents produits à l'externe (ex: utilisation d'image pour la publication d'un article ou d'un rapport)"/>
    <s v="OUI"/>
    <s v="OUI"/>
    <s v="NON"/>
    <s v="NON"/>
    <s v="NON"/>
    <s v="Soutien à la recherche documentaire, Revue systématique, Veille Informationelle, Diffusion de tables matières, Dépôt légal (attribution des ISBN, ISSN), Centre d’information aux patients"/>
    <n v="1"/>
    <n v="1"/>
    <n v="1"/>
    <n v="1"/>
    <n v="1"/>
    <n v="1"/>
    <m/>
    <s v="OUI"/>
    <s v="INTERNE (vous avez une section dans le site web de votre institution), EXTERNE (vous avez un site web qui est propre à la bibliothèque)"/>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Réseaux sociaux, Cyberlettre, blogue, Téléviseurs"/>
    <m/>
    <m/>
    <m/>
    <m/>
    <m/>
    <m/>
    <s v="Une des bibliothèques possède une salle d'enseignement qui peut-être utilisée pour la formation ou les réunions. Elle est dédiée à la Direction._x000a_Quoiqu'il il y a une fusion des bibliothèques, plusieurs événements (déménagements, retraites, arrivées/départs), viennent bousculer la stabilité de l'offre de service._x000a_"/>
  </r>
  <r>
    <x v="10"/>
    <s v="CISSS de l'Outaouais"/>
    <x v="1"/>
    <m/>
    <m/>
    <s v="Entre 7000 et 9000"/>
    <s v="OUI"/>
    <n v="1"/>
    <n v="0"/>
    <x v="0"/>
    <m/>
    <m/>
    <m/>
    <n v="3"/>
    <n v="3"/>
    <n v="0"/>
    <s v="Adjoint à la direction"/>
    <m/>
    <s v="Direction de l'enseignement, des relations universitaires et de la recherche (DERUR)"/>
    <s v="Enseignement"/>
    <s v="Affaires universitaires"/>
    <s v="Recherche"/>
    <m/>
    <s v="OUI"/>
    <m/>
    <s v="NON"/>
    <n v="3"/>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m/>
    <n v="1"/>
    <n v="1"/>
    <s v="OUI"/>
    <s v="Excel"/>
    <s v="NON"/>
    <s v="OUI"/>
    <s v="Adjointe à la direction"/>
    <s v="OUI"/>
    <s v="Je ne sais pas"/>
    <s v="Partiellement"/>
    <s v="RUISSS de l'Université de Montréal"/>
    <s v="Employé de l’organisation ayant un statut auprès de l’université affiliée (Ex.: Médecin titularisé, employé avec un statut d’enseignant)"/>
    <n v="1"/>
    <m/>
    <m/>
    <m/>
    <m/>
    <m/>
    <x v="0"/>
    <s v="formulaire de demande doit être approuvé par l'université"/>
    <x v="0"/>
    <x v="0"/>
    <x v="0"/>
    <x v="2"/>
    <m/>
    <n v="1"/>
    <m/>
    <m/>
    <x v="1"/>
    <x v="0"/>
    <x v="0"/>
    <s v="NON"/>
    <s v="documents acquis par les departements "/>
    <s v="Oui"/>
    <s v="tous les employés de l'établissement ayant un compte de bibliothèque"/>
    <s v="Courriel à un guichet unique, Courriel à un membre du personnel de la bibliothèque, Demande via un formulaire ou système de demande sur le site web de la bibliothèque, En personne"/>
    <n v="1"/>
    <n v="1"/>
    <n v="1"/>
    <n v="1"/>
    <m/>
    <s v="Très souvent"/>
    <s v="Pas du tout"/>
    <s v="Régulièrement"/>
    <s v="Régulièrement"/>
    <s v="Pas du tout"/>
    <s v="Régulièrement"/>
    <s v="entente de réciprocité gratuite / groupe Freeshare Docline"/>
    <s v="Format électronique via un outil qui respecte la loi sur le droit d'auteur ou presque (Ex: Jirafeau, Article exchange)"/>
    <m/>
    <n v="1"/>
    <m/>
    <m/>
    <s v="Tableau Excel"/>
    <m/>
    <s v="OUI"/>
    <s v="université affiliée"/>
    <s v="Appartenance du document demandé"/>
    <s v="Oui"/>
    <s v="NON"/>
    <s v="NON"/>
    <m/>
    <s v="Technicienne en documentation, Bibliothécaire"/>
    <s v="Professionnels de la santé (psychologue, travailleur social, etc.), Stagiaires/ résidents, APPR"/>
    <m/>
    <m/>
    <s v="Selon la demande"/>
    <s v="Non"/>
    <m/>
    <m/>
    <m/>
    <m/>
    <m/>
    <m/>
    <s v="Soutien à la recherche documentaire, Diffusion de tables matières, Dépôt légal (attribution des ISBN, ISSN)"/>
    <n v="1"/>
    <n v="1"/>
    <n v="1"/>
    <m/>
    <m/>
    <m/>
    <m/>
    <s v="NON"/>
    <m/>
    <s v="NON"/>
    <m/>
    <s v="Allocution lors de la journée d'accueil des résidents, des nouveaux employés, ou des stagiaires, Affichage au sein de votre établissement, Articles dans le bulletin interne, Présence lors de conférence, congrès ou journée spéciale, Rencontre avec les directions et services, listes de diffusion par courriel (abonnés), activités spéciales à la bibliothèque (ex. journée portes ouvertes)"/>
    <m/>
    <m/>
    <m/>
    <m/>
    <m/>
    <m/>
    <m/>
  </r>
  <r>
    <x v="11"/>
    <s v="CISSS des Laurentides"/>
    <x v="1"/>
    <m/>
    <m/>
    <s v="12000 et plus"/>
    <s v="OUI"/>
    <n v="0"/>
    <n v="0"/>
    <x v="4"/>
    <n v="2"/>
    <n v="0"/>
    <n v="0"/>
    <n v="3"/>
    <n v="1"/>
    <n v="2"/>
    <s v="Technicienne en documentation "/>
    <m/>
    <s v="Direction de l’enseignement et de la recherche"/>
    <s v="Enseignement"/>
    <m/>
    <s v="Recherche"/>
    <m/>
    <s v="OUI"/>
    <m/>
    <s v="OUI"/>
    <n v="1"/>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m/>
    <s v="OUI"/>
    <s v="Excel"/>
    <s v="OUI"/>
    <s v="OUI"/>
    <s v="Directrice adjointe de la direction"/>
    <s v="OUI"/>
    <s v="Je ne sais pas"/>
    <s v="NON"/>
    <m/>
    <s v="Employé de l’organisation n’ayant aucun statut auprès de l’université affiliée (Ex. : infirmière, administrateur..."/>
    <m/>
    <m/>
    <m/>
    <n v="1"/>
    <m/>
    <m/>
    <x v="3"/>
    <m/>
    <x v="0"/>
    <x v="1"/>
    <x v="1"/>
    <x v="6"/>
    <n v="1"/>
    <n v="1"/>
    <m/>
    <m/>
    <x v="1"/>
    <x v="1"/>
    <x v="1"/>
    <s v="OUI"/>
    <m/>
    <s v="Oui"/>
    <s v="Tout le personnel"/>
    <s v="Courriel à un guichet unique, Courriel à un membre du personnel de la bibliothèque, Demande via un formulaire ou système de demande sur le site web de la bibliothèque, En personne"/>
    <n v="1"/>
    <n v="1"/>
    <n v="1"/>
    <n v="1"/>
    <m/>
    <s v="Régulièrement"/>
    <s v="Pas du tout"/>
    <s v="Régulièrement"/>
    <s v="Pas du tout"/>
    <s v="Pas du tout"/>
    <s v="Pas du tout"/>
    <s v="La Bibliothèque"/>
    <s v="Format papier par le courrier interne"/>
    <m/>
    <m/>
    <n v="1"/>
    <m/>
    <s v="Tableau Excel"/>
    <m/>
    <s v="NON"/>
    <m/>
    <s v="Objet de la demande"/>
    <s v="Oui"/>
    <s v="OUI"/>
    <s v="NON"/>
    <m/>
    <s v="Technicienne en documentation"/>
    <s v="Infirmières (cliniciennes, IPS, etc.), Professionnels de la santé (psychologue, travailleur social, etc.)"/>
    <m/>
    <m/>
    <s v="Selon la demande"/>
    <s v="Oui"/>
    <s v="Demande interne pour des documents produits à l'externe (ex: utilisation d'image pour la publication d'un article ou d'un rapport)"/>
    <s v="OUI"/>
    <s v="Je ne sais pas"/>
    <s v="NON"/>
    <s v="NON"/>
    <s v="NON"/>
    <s v="Soutien à la recherche documentaire, Revue systématique, Veille Informationelle, Diffusion de tables matières, Dépôt légal (attribution des ISBN, ISSN)"/>
    <n v="1"/>
    <n v="1"/>
    <n v="1"/>
    <n v="1"/>
    <n v="1"/>
    <m/>
    <m/>
    <s v="OUI"/>
    <s v="Intranet"/>
    <s v="OUI"/>
    <s v="OUI"/>
    <s v="Articles promotionnels (signet, carte d'affaire, etc.), Articles dans le bulletin interne, Rencontre avec les directions et services"/>
    <m/>
    <m/>
    <m/>
    <m/>
    <m/>
    <m/>
    <m/>
  </r>
  <r>
    <x v="12"/>
    <s v="CISSS du Bas St-Laurent"/>
    <x v="1"/>
    <m/>
    <m/>
    <s v="Entre 7000 et 9000"/>
    <s v="OUI"/>
    <n v="0"/>
    <n v="0"/>
    <x v="4"/>
    <m/>
    <m/>
    <m/>
    <n v="1"/>
    <n v="1"/>
    <n v="0"/>
    <s v="Responsable du centre de documentation"/>
    <m/>
    <s v="Direction des services multidisciplinaires"/>
    <m/>
    <m/>
    <m/>
    <s v="services professionnels"/>
    <s v="OUI"/>
    <m/>
    <s v="OUI"/>
    <n v="1"/>
    <s v="OUI"/>
    <s v="OUI"/>
    <m/>
    <s v="Je suis seule, je fais tout"/>
    <s v="OUI"/>
    <n v="1"/>
    <n v="1"/>
    <n v="1"/>
    <n v="1"/>
    <n v="1"/>
    <s v="OUI"/>
    <s v="Je remplis une feuille tous les jours que je compile à chaque fin de période. Je dois envoyer cette compilation à un responsable des statistiques."/>
    <s v="OUI"/>
    <s v="NON"/>
    <s v="Technicienne en documentation"/>
    <m/>
    <s v="En fonction des dépenses d'abonnements récurrentes (abonnements, licences) et une moyenne des achats de livres par année."/>
    <s v="NON"/>
    <m/>
    <s v="Employé de l’organisation ayant un statut auprès de l’université affiliée (Ex.: Médecin titularisé, employé avec un statut d’enseignant)"/>
    <n v="1"/>
    <m/>
    <m/>
    <m/>
    <m/>
    <m/>
    <x v="0"/>
    <s v="Être chargé d'enseignement ou responsable du centre de documentation!"/>
    <x v="0"/>
    <x v="1"/>
    <x v="0"/>
    <x v="2"/>
    <n v="1"/>
    <n v="1"/>
    <m/>
    <m/>
    <x v="1"/>
    <x v="0"/>
    <x v="1"/>
    <s v="OUI"/>
    <m/>
    <s v="Oui"/>
    <s v="Tous"/>
    <s v="Demande via un formulaire ou système de demande sur le site web de la bibliothèque, À l'aide de leur dossier d'usager du SIGB.  Un formulaire multifonctions sera bientôt en place aussi."/>
    <m/>
    <n v="1"/>
    <m/>
    <m/>
    <s v="Santécom par l'utilisateur"/>
    <s v="Très souvent"/>
    <s v="Peu"/>
    <s v="Peu"/>
    <s v="Peu"/>
    <s v="Pas du tout"/>
    <s v="Pas du tout"/>
    <s v="S'il y a des frais (ce que nous réussissons à éviter la plupart du temps), une demande d'achat doit être faite et signé par le supérieur du requérant.  Le montant passe alors sur le budget de documentation de la direction du requérant (administré par la responsable du centre de documentation)"/>
    <s v="Format papier par le courrier interne, Télécopieur aussi"/>
    <m/>
    <m/>
    <n v="1"/>
    <s v="télécopieur"/>
    <s v="La demande est traitée assez rapidement (dans la journée) alors pas vraiment de suivi à faire sauf les statistiques."/>
    <m/>
    <s v="OUI"/>
    <s v="Nous avons une entente Biblio+ (UQAR, Institut maritime du Québec, Bibliothèque municipale, Commission scolaire des Phares).  Les services sont sans frais et disponibles pour nos employés vs les étudiants de ces établissements."/>
    <s v="n/a"/>
    <s v="Oui"/>
    <s v="OUI"/>
    <s v="NON"/>
    <m/>
    <s v="Technicienne en documentation"/>
    <s v="Se sont plutôt des formations à la demande et non des groupes."/>
    <m/>
    <m/>
    <s v="Selon la demande"/>
    <s v="Non"/>
    <m/>
    <m/>
    <m/>
    <m/>
    <m/>
    <m/>
    <s v="Soutien à la recherche documentaire, Veille Informationelle, Diffusion de tables matières, Dépôt légal (attribution des ISBN, ISSN), Prêt de boîtes de pratique de techniques pour les résidents et externes.  Prêt du matériel audiovisuel.  Recherches bibliographiques."/>
    <n v="1"/>
    <n v="1"/>
    <n v="1"/>
    <m/>
    <n v="1"/>
    <m/>
    <s v=" Prêt de boîtes de pratique de techniques pour les résidents et externes.  Prêt du matériel audiovisuel.  Recherches bibliographiques."/>
    <s v="OUI"/>
    <s v="INTERNE (vous avez une section dans le site web de votre institution)"/>
    <s v="OUI"/>
    <s v="OUI"/>
    <s v="Articles promotionnels (signet, carte d'affaire, etc.), Articles dans le bulletin interne, Présence lors de conférence, congrès ou journée spéciale, Publications régulières dans le carrousel de l'Intranet."/>
    <m/>
    <m/>
    <m/>
    <m/>
    <m/>
    <m/>
    <s v="Le budget du centre de documentation est composée d'une grosse enveloppe, divisée par la suite entre les directions selon divers critères (mais le montant reste au numéro de service du centre de documentation, le tout géré par chiffrier Excel).  Trois fois par année, le solde du budget de documentation, de chaque direction, est envoyé à chaque directeur."/>
  </r>
  <r>
    <x v="13"/>
    <s v="CIUSSS de la Capitale Nationale"/>
    <x v="2"/>
    <n v="4"/>
    <s v="santé mentale_x000a_premières lignes_x000a_déficience physique_x000a_jeunesse"/>
    <s v="12000 et plus"/>
    <s v="OUI"/>
    <n v="2"/>
    <n v="1"/>
    <x v="1"/>
    <n v="2"/>
    <n v="0"/>
    <n v="0"/>
    <n v="9"/>
    <n v="6"/>
    <n v="3"/>
    <s v="Chef de service"/>
    <m/>
    <s v="Direction de l'enseignement et des affaires universitaires (DEAU)"/>
    <s v="Enseignement"/>
    <s v="Affaires universitaires"/>
    <m/>
    <m/>
    <s v="OUI"/>
    <m/>
    <s v="NON"/>
    <n v="2"/>
    <s v="OUI"/>
    <s v="OUI"/>
    <m/>
    <s v="Quelques tâches sont effectuées par toutes mais il y a des spécialités (ex: le catalogage est effectué par 1-2 techniciennes seulement, 1 bibliothécaire est dédié aux revues systématiques)"/>
    <s v="OUI"/>
    <n v="1"/>
    <n v="1"/>
    <n v="1"/>
    <n v="1"/>
    <n v="1"/>
    <s v="OUI"/>
    <s v="ACCESS, Fichier Excel"/>
    <s v="NON"/>
    <s v="OUI"/>
    <s v="Chef de service"/>
    <s v="NON"/>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Nous ne savons pas exactement, mais en gros :_x000a_Employés de l’organisation ayant un statut auprès de l’université affiliée, chercheurs payés par l'Université Laval, superviseurs de stage."/>
    <x v="0"/>
    <x v="0"/>
    <x v="0"/>
    <x v="2"/>
    <n v="1"/>
    <n v="1"/>
    <m/>
    <n v="1"/>
    <x v="3"/>
    <x v="0"/>
    <x v="1"/>
    <s v="NON"/>
    <s v="documents acquis par les departements "/>
    <s v="Oui"/>
    <s v="Tous"/>
    <s v="Courriel à un guichet unique, Courriel à un membre du personnel de la bibliothèque, Demande via un formulaire ou système de demande sur le site web de la bibliothèque, En personne"/>
    <n v="1"/>
    <n v="1"/>
    <n v="1"/>
    <n v="1"/>
    <m/>
    <s v="Régulièrement"/>
    <s v="Peu"/>
    <s v="Peu"/>
    <s v="Régulièrement"/>
    <s v="Peu"/>
    <s v="Peu"/>
    <s v="La Bibliothèque"/>
    <s v="Format papier par le courrier interne, Format électronique par courriel"/>
    <n v="1"/>
    <m/>
    <n v="1"/>
    <m/>
    <s v="Logiciel (Ex: base Access)"/>
    <m/>
    <s v="OUI"/>
    <s v="Université Laval, Réseau santécom, Biblio-Santé"/>
    <s v="Heure d'arrivée des demandes"/>
    <s v="Oui"/>
    <s v="NON"/>
    <s v="NON"/>
    <m/>
    <s v="Bibliothécaire"/>
    <s v="Chercheurs, Étudiants des centres de recherche"/>
    <m/>
    <m/>
    <s v="Selon la demande"/>
    <s v="Oui"/>
    <s v="Promotion de l'utilization, ou formations sur l'utilization, de licences Creative Commons, Utilisation de licences Creative Commons pour la production d'oeuvre de votre organisation"/>
    <s v="OUI"/>
    <s v="NON"/>
    <s v="NON"/>
    <s v="OUI"/>
    <s v="NON"/>
    <s v="Soutien à la recherche documentaire, Revue systématique, Diffusion de tables matières, Dépôt légal (attribution des ISBN, ISSN)"/>
    <n v="1"/>
    <n v="1"/>
    <m/>
    <n v="1"/>
    <m/>
    <n v="1"/>
    <m/>
    <s v="OUI"/>
    <s v="INTERNE (vous avez une section dans le site web de votre institution)"/>
    <s v="OUI"/>
    <s v="OUI"/>
    <s v="Articles promotionnels (signet, carte d'affaire, etc.), Articles dans le bulletin interne, Présence lors de conférence, congrès ou journée spéciale, Rencontre avec les directions et services, Site web"/>
    <m/>
    <m/>
    <m/>
    <m/>
    <m/>
    <m/>
    <m/>
  </r>
  <r>
    <x v="14"/>
    <s v="CIUSSS de la Mauricie et du Centre du Québec"/>
    <x v="2"/>
    <n v="1"/>
    <s v="spectre de l'autisme et trouble du développement"/>
    <s v="12000 et plus"/>
    <s v="OUI"/>
    <n v="1"/>
    <n v="0"/>
    <x v="5"/>
    <n v="1"/>
    <n v="1"/>
    <m/>
    <n v="9"/>
    <n v="8"/>
    <n v="1"/>
    <s v="Chef de service"/>
    <m/>
    <s v="Direction de l'enseignement universitaire, de la recherche et de l'innovation"/>
    <s v="Enseignement"/>
    <s v="Affaires universitaires"/>
    <s v="Recherche"/>
    <s v="innovation"/>
    <s v="OUI"/>
    <m/>
    <s v="NON"/>
    <n v="6"/>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m/>
    <n v="1"/>
    <m/>
    <s v="OUI"/>
    <s v="Excel, Koha"/>
    <s v="NON"/>
    <s v="NON"/>
    <s v="Technicienne en documentation, Bibliothécaire, Chef de service"/>
    <s v="Ne s'applique pas"/>
    <s v="Résidents, mission universitaire, patients, lit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x v="0"/>
    <s v="Membre de la communauté universitaire, ententes avant la Loi 10, membre de l'ASDESE, centre affilié universitaire"/>
    <x v="0"/>
    <x v="0"/>
    <x v="0"/>
    <x v="2"/>
    <n v="1"/>
    <n v="1"/>
    <n v="1"/>
    <m/>
    <x v="4"/>
    <x v="0"/>
    <x v="1"/>
    <s v="NON"/>
    <s v="Achats imputés aux départements faits par une bibliothèque sur six (les cinq autres bibliothèques cataloguent les documents dans Koha)"/>
    <s v="Oui"/>
    <s v="Tous"/>
    <s v="Courriel à un guichet unique, Courriel à un membre du personnel de la bibliothèque, En personne"/>
    <n v="1"/>
    <m/>
    <n v="1"/>
    <n v="1"/>
    <m/>
    <s v="Très souvent"/>
    <s v="Peu"/>
    <s v="Régulièrement"/>
    <s v="Très souvent"/>
    <s v="Peu"/>
    <s v="Très souvent"/>
    <s v="la bibliothèque à moins qu'une entente ne soit conclue pour un projet"/>
    <s v="Format papier par le courrier interne, Format électronique via un outil qui respecte la loi sur le droit d'auteur ou presque (Ex: Jirafeau, Article exchange)"/>
    <m/>
    <n v="1"/>
    <n v="1"/>
    <m/>
    <s v="Tableau Excel, systèmes comme Docline et WorldShare"/>
    <m/>
    <s v="OUI"/>
    <s v="ABSAUM, ASDESE, universités"/>
    <s v="Chacune gère ses PEB, mais peut prendre la relève d'une autre car nous avons sept adresses génériques Outlook (une générale et six spécifiques, une pour chaque biblio) auxquelles tout le monde a accès en mode lecture-écriture. Nomination de substituts pendant les vacances. Partage des codes d'accès Docline et cie."/>
    <s v="Oui"/>
    <s v="OUI"/>
    <s v="NON"/>
    <m/>
    <s v="Technicienne en documentation, Bibliothécaire"/>
    <s v="Chercheurs, Gestionnaires, Infirmières (cliniciennes, IPS, etc.), Médecins, Professionnels de la santé (psychologue, travailleur social, etc.), Stagiaires/ résidents"/>
    <m/>
    <m/>
    <s v="Selon la demande, Calendrier de formation programmée à l'avance"/>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s v="OUI"/>
    <s v="Je ne sais pas"/>
    <s v="OUI"/>
    <s v="Soutien à la recherche documentaire, Revue systématique, Veille Informationelle, Diffusion de tables matières, Dépôt légal (attribution des ISBN, ISSN), Centre d’information aux patients"/>
    <n v="1"/>
    <n v="1"/>
    <n v="1"/>
    <n v="1"/>
    <n v="1"/>
    <n v="1"/>
    <m/>
    <s v="NON"/>
    <m/>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m/>
    <m/>
    <m/>
    <m/>
    <m/>
    <m/>
    <s v="CIUSSS Mauricie-Centre-du-Québec (et non CISSS)."/>
  </r>
  <r>
    <x v="15"/>
    <s v="CIUSSS de l'Est-de-l'Ïle de Montréal"/>
    <x v="2"/>
    <n v="2"/>
    <s v="Santé_x000a_Santé mentale"/>
    <s v="12000 et plus"/>
    <s v="OUI"/>
    <n v="1"/>
    <n v="1"/>
    <x v="1"/>
    <n v="1"/>
    <n v="0"/>
    <n v="0"/>
    <n v="7"/>
    <n v="5"/>
    <n v="2"/>
    <s v="Chef des services didactiques (bibliothèques et services d'audiovisuel)"/>
    <s v="Photographe"/>
    <s v="Direction de l'enseignement universitaire"/>
    <s v="Enseignement"/>
    <s v="Affaires universitaires"/>
    <m/>
    <m/>
    <s v="NON"/>
    <s v="NON"/>
    <s v="NON"/>
    <n v="3"/>
    <s v="OUI"/>
    <s v="OUI"/>
    <m/>
    <s v="Quelques tâches sont effectuées par toutes mais il y a des spécialités (ex: le catalogage est effectué par 1-2 techniciennes seulement, 1 bibliothécaire est dédié aux revues systématiques)"/>
    <s v="OUI"/>
    <n v="1"/>
    <n v="1"/>
    <n v="1"/>
    <n v="1"/>
    <n v="1"/>
    <s v="OUI"/>
    <s v="Access"/>
    <s v="Oui mais seulemetn dans le rapport annuel de la direction de l'enseignement universitaire"/>
    <s v="Ne s'applique pas"/>
    <s v="Bibliothécaire, Chef d'équipe"/>
    <s v="Ne s'applique pas"/>
    <s v="Je ne sais pas"/>
    <s v="OUI"/>
    <s v="RUISSS de l'Université de Montréal"/>
    <s v="Employé de l’organisation ayant un statut auprès de l’université affiliée (Ex.: Médecin titularisé, employé avec un statut d’enseignant)"/>
    <n v="1"/>
    <m/>
    <m/>
    <m/>
    <m/>
    <m/>
    <x v="1"/>
    <m/>
    <x v="0"/>
    <x v="0"/>
    <x v="0"/>
    <x v="7"/>
    <m/>
    <n v="1"/>
    <m/>
    <m/>
    <x v="5"/>
    <x v="1"/>
    <x v="1"/>
    <s v="NON"/>
    <s v="documents acquis par les departements "/>
    <s v="Oui"/>
    <s v="Tous les employés, médecins, stagiaires, résidents, externes, chercheurs et employés dans 2 centres de recherche, du CIUSSS"/>
    <s v="Courriel à un guichet unique, En personne"/>
    <n v="1"/>
    <m/>
    <m/>
    <n v="1"/>
    <m/>
    <s v="Très souvent"/>
    <s v="Pas du tout"/>
    <s v="Peu"/>
    <s v="Régulièrement"/>
    <s v="Peu"/>
    <s v="Régulièrement"/>
    <s v="Le demandeur ou son programme"/>
    <s v="Format électronique par courriel"/>
    <n v="1"/>
    <m/>
    <m/>
    <m/>
    <s v="Formulaire papier"/>
    <m/>
    <s v="OUI"/>
    <s v="ABSAUM, Freeshare dans Docline, Ententes de réciprocité faites à la pièce"/>
    <s v="n/a"/>
    <s v="Oui"/>
    <s v="NON"/>
    <s v="NON"/>
    <m/>
    <s v="Technicienne en documentation, Bibliothécaire"/>
    <s v="Infirmières (cliniciennes, IPS, etc.), Professionnels de la santé (psychologue, travailleur social, etc.), Stagiaires/ résidents, Étudiants du centre de recherche"/>
    <m/>
    <m/>
    <s v="Selon la demande"/>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s v="OUI"/>
    <s v="Je ne sais pas"/>
    <s v="OUI"/>
    <s v="NON"/>
    <s v="NON"/>
    <s v="Soutien à la recherche documentaire, Revue systématique, Veille Informationelle, Dépôt légal (attribution des ISBN, ISSN), Centre d’information aux patients, routage de périodiques, révision de publications"/>
    <n v="1"/>
    <m/>
    <n v="1"/>
    <n v="1"/>
    <n v="1"/>
    <n v="1"/>
    <s v="routage de périodiques, révision de publications"/>
    <s v="OUI"/>
    <s v="INTERNE (vous avez une section dans le site web de votre institution), Centre d'information aux patients (HMR) a un site web à l'externe"/>
    <s v="OUI"/>
    <s v="OUI"/>
    <s v="Allocution lors de la journée d'accueil des résidents, des nouveaux employés, ou des stagiaires, Articles promotionnels (signet, carte d'affaire, etc.), Site web, Intranet"/>
    <m/>
    <m/>
    <m/>
    <m/>
    <m/>
    <m/>
    <s v="Comme nous ne sommes pas fusionnés, il était un peu difficile de répondre à certaines questions. J'aurais pu répondre oui et non en même temps, dépendamment des sites. J'ai donc répondu oui si au moins un des sites répondait à la question."/>
  </r>
  <r>
    <x v="16"/>
    <s v="CIUSSS de l'Estrie"/>
    <x v="2"/>
    <n v="3"/>
    <s v="Vieillissement_x000a_premières lignes_x000a_santé_x000a_"/>
    <s v="12000 et plus"/>
    <s v="OUI"/>
    <n v="1"/>
    <n v="1"/>
    <x v="0"/>
    <n v="2"/>
    <m/>
    <m/>
    <n v="6"/>
    <n v="3"/>
    <n v="3"/>
    <s v="Adjoint à la direction"/>
    <m/>
    <s v="Direction de la coordination de la mission universitaire (DCMU)"/>
    <m/>
    <s v="Affaires universitaires"/>
    <m/>
    <m/>
    <s v="OUI"/>
    <m/>
    <s v="NON"/>
    <n v="4"/>
    <s v="NON"/>
    <s v="OUI"/>
    <m/>
    <s v="Il y a des spécialités, mais certaines tâches sont effectuées par plus d’une personne (ex : le catalogage est effectué par 3 des 6 employés, recherches documentaires sont effectuées par 5 des 6 employés, etc.)"/>
    <s v="OUI"/>
    <m/>
    <n v="1"/>
    <m/>
    <n v="1"/>
    <n v="1"/>
    <s v="OUI"/>
    <s v="Excel"/>
    <s v="NON"/>
    <s v="OUI"/>
    <s v="Adjointe au directeur"/>
    <s v="OUI"/>
    <s v="Je ne sais pas"/>
    <s v="NON"/>
    <m/>
    <s v="Employé de l’organisation ayant un statut auprès de l’université affiliée (Ex.: Médecin titularisé, employé avec un statut d’enseignant)"/>
    <n v="1"/>
    <m/>
    <m/>
    <m/>
    <m/>
    <m/>
    <x v="0"/>
    <s v="Il faut être l’employé de l’organisation ayant un statut auprès de l’université affiliée "/>
    <x v="0"/>
    <x v="0"/>
    <x v="0"/>
    <x v="8"/>
    <n v="1"/>
    <n v="1"/>
    <m/>
    <n v="1"/>
    <x v="1"/>
    <x v="0"/>
    <x v="1"/>
    <s v="OUI"/>
    <m/>
    <s v="Oui"/>
    <s v="Tous les membres de la communauté du CIUSSS de l’Estrie – CHUS  "/>
    <s v="Courriel à un membre du personnel de la bibliothèque, Demande via un formulaire ou système de demande sur le site web de la bibliothèque, En personne"/>
    <m/>
    <n v="1"/>
    <n v="1"/>
    <n v="1"/>
    <m/>
    <s v="Très souvent"/>
    <s v="Peu"/>
    <s v="Très souvent"/>
    <s v="Régulièrement"/>
    <s v="Pas du tout"/>
    <s v="Pas du tout"/>
    <s v="La Bibliothèque"/>
    <s v="Format papier par le courrier interne"/>
    <m/>
    <m/>
    <n v="1"/>
    <m/>
    <s v="Formulaire papier, On écrit des notes  sur une copie de la demande reçue ou sur une copie de la demande de PEB envoyé à une bibliothèque prêteuse  (Ex. une copie imprimée de la demande DOCLINE)"/>
    <m/>
    <s v="OUI"/>
    <s v="Les membres du BiblioPôle  Sherbrooke : Université de Sherbrooke, Cégep de Sherbrooke, Université Bishop's, Séminaire de Sherbrooke, Bibliothèques de la Ville de Sherbrooke.  _x000a_ASDESE (Association des services de documentation en santé de l'Estrie)"/>
    <s v="n/a"/>
    <s v="Oui"/>
    <s v="NON"/>
    <s v="NON"/>
    <m/>
    <s v="Bibliothécaire"/>
    <s v="Chercheurs, Gestionnaires, Infirmières (cliniciennes, IPS, etc.), Professionnels de la santé (psychologue, travailleur social, etc.), Stagiaires/ résidents"/>
    <m/>
    <m/>
    <s v="Selon la demande"/>
    <s v="Non"/>
    <m/>
    <m/>
    <m/>
    <m/>
    <m/>
    <m/>
    <s v="Soutien à la recherche documentaire, Revue systématique, Veille Informationelle, Diffusion de tables matières, Dépôt légal (attribution des ISBN, ISSN), Soutien à l'utilisation d'un logiciel de gestion de références bibliographiques"/>
    <n v="1"/>
    <n v="1"/>
    <n v="1"/>
    <n v="1"/>
    <n v="1"/>
    <m/>
    <s v="Soutien à l'utilisation d'un logiciel de gestion de références bibliographiques"/>
    <s v="NON"/>
    <m/>
    <s v="OUI"/>
    <s v="NON"/>
    <s v="Articles dans le bulletin interne"/>
    <m/>
    <m/>
    <m/>
    <m/>
    <m/>
    <m/>
    <s v="Question numéro 1 _x000a_ Le nom de n0tre établissement qui figure dans le menu déroulant n’est pas correct. Le nom de notre établissement est le suivant : _x000a_Centre intégré universitaire de santé et de services sociaux de l'Estrie - Centre hospitalier universitaire de Sherbrooke (CIUSSS de l’Estrie-CHUS)_x000a__x000a_Question numéro 11_x000a_Théoriquement oui.  Mais dû à des contraintes informatiques, la réponse est non._x000a__x000a_Question numéro 20_x000a_Théoriquement oui, mais dans les faits, pour l'instant les budgets sont en partie cloisonnés._x000a__x000a_Question NO 24 _x000a_Pour le moment, nous ne faisons partie d’aucun consortium d’achat de ressources documentaires. Par contre, notre établissement étudie de très près la possibilité d’adhérer au consortium du RUIS de l’UdeM.     _x000a_"/>
  </r>
  <r>
    <x v="17"/>
    <s v="CIUSSS de l'Ouest-de-l'Ïle de Montréal"/>
    <x v="2"/>
    <n v="2"/>
    <s v="Santé_x000a_Santé mentale"/>
    <s v="Entre 9000 et 11000"/>
    <s v="OUI"/>
    <n v="2"/>
    <n v="2"/>
    <x v="0"/>
    <n v="2"/>
    <m/>
    <m/>
    <n v="8"/>
    <n v="4"/>
    <n v="4"/>
    <s v="Chef de service et bibliothécaire"/>
    <s v="Maîtrise en science de l'information/ Bibliothécaire"/>
    <s v="Direction Services Professionnels"/>
    <m/>
    <m/>
    <m/>
    <s v="services professionnels"/>
    <s v="OUI"/>
    <m/>
    <s v="NON"/>
    <n v="5"/>
    <s v="OUI"/>
    <s v="OUI"/>
    <m/>
    <s v="Les membres de l'équipe peuvent être amenés à effectuer n'importe quelle tâche, selon leur formation (ex: toutes les techniciennes cataloguent, toutes les bibliothécaires effectuent des recherches de littérature peu importe le niveau d'exhaustivité)"/>
    <s v="NON"/>
    <m/>
    <m/>
    <m/>
    <m/>
    <m/>
    <m/>
    <s v="Excel"/>
    <s v="Je ne sais pas"/>
    <s v="OUI"/>
    <s v="Chef de service"/>
    <s v="NON"/>
    <s v="Je ne sais pas"/>
    <s v="OUI"/>
    <s v="McGill"/>
    <s v="Employé de l’organisation ayant un statut auprès de l’université affiliée (Ex.: Médecin titularisé, employé avec un statut d’enseignant), Étudiants, résidents de McGill et médecins enseignants"/>
    <n v="1"/>
    <m/>
    <m/>
    <m/>
    <n v="1"/>
    <m/>
    <x v="0"/>
    <s v="Les 2 bibliothèques avec statut universitaire, St-Mary + Douglas. Sinon, étudiants &amp; résidents de McGill et médecins enseignants."/>
    <x v="0"/>
    <x v="0"/>
    <x v="0"/>
    <x v="9"/>
    <n v="1"/>
    <n v="1"/>
    <m/>
    <n v="1"/>
    <x v="6"/>
    <x v="0"/>
    <x v="1"/>
    <s v="OUI"/>
    <m/>
    <s v="Oui"/>
    <s v="Tous"/>
    <s v="Courriel à un membre du personnel de la bibliothèque, En personne, 2 adresses &quot;biblio&quot; existent au Douglas et à HSA, une adresse générique biblio pour les 5 sites est prévue à l'automne (non dédié spécifiquement au PEB)"/>
    <m/>
    <m/>
    <n v="1"/>
    <n v="1"/>
    <m/>
    <s v="Très souvent"/>
    <s v="Régulièrement"/>
    <s v="Peu"/>
    <s v="Régulièrement"/>
    <s v="Peu"/>
    <s v="Peu"/>
    <s v="Cela dépend des sites ! Nos politiques ne sont pas harmonisées..."/>
    <s v="Format électronique par courriel, Format électronique via un outil qui respecte la loi sur le droit d'auteur ou presque (Ex: Jirafeau, Article exchange)"/>
    <n v="1"/>
    <n v="1"/>
    <m/>
    <m/>
    <s v="Tableau Excel"/>
    <m/>
    <s v="NON"/>
    <m/>
    <s v="n/a"/>
    <s v="Oui"/>
    <s v="NON"/>
    <s v="NON"/>
    <m/>
    <s v="Bibliothécaire"/>
    <s v="Gestionnaires, Infirmières (cliniciennes, IPS, etc.), Professionnels de la santé (psychologue, travailleur social, etc.)"/>
    <m/>
    <m/>
    <s v="Selon la demande"/>
    <s v="Non"/>
    <m/>
    <m/>
    <m/>
    <m/>
    <m/>
    <m/>
    <s v="Soutien à la recherche documentaire, Revue systématique, Veille Informationelle, Diffusion de tables matières, Centre d’information aux patients"/>
    <n v="1"/>
    <n v="1"/>
    <m/>
    <n v="1"/>
    <n v="1"/>
    <n v="1"/>
    <m/>
    <s v="NON"/>
    <m/>
    <s v="OUI"/>
    <s v="OUI"/>
    <s v="Articles promotionnels (signet, carte d'affaire, etc.), Affichage au sein de votre établissement, Articles dans le bulletin interne, Rencontre avec les directions et services, Campagne promotionnelle prévue à l'automne 2019. Kiosques d'information, Infographie sur Intranet &amp; affiches, Nouvelles sur site intranet."/>
    <m/>
    <m/>
    <m/>
    <m/>
    <m/>
    <m/>
    <s v="Q 17: Statistiques peu uniformes, certaines données inexactes..._x000a_Q 24: Nous achetons des BD en lignes - hors McGill - afin de permettre accès aux employées du Ciusss Odim. Medline, Embase, Cinahl, HealthStar, PsycINFO._x000a_Q 50: Formation de groupes inexistante à ma connaissance. Formation 1 à 1. _x000a__x000a_QUELQUES COMMENTAIRES SUR LES 5 BIBLIOTHÈQUES DU CIUSSS ODIM._x000a__x000a_En réseau depuis 2015. L'hôpital Ste-Anne se joint aux 4 autres bibliothèques au printemps 2016._x000a_5 sites ont des bibliothèques: Douglas, St-Mary, Ste-Anne, Batshaw, Lasalle._x000a_Bibliothécaire en chef : Gilles Teasdale, depuis 2015._x000a_2 adresses &quot;biblio&quot; existent au Douglas et à HSA, une adresse générique biblio pour les 5 sites est prévue à l'automne (non dédié spécifiquement au PEB)_x000a__x000a_Fonctionnement en réseau très embryonnaire. Peu de politiques &amp; procédures communes._x000a_Structure organisationnelle à développer._x000a_Organisation &amp; répartition du travail à développer._x000a_Peu de projets structurants._x000a_Pas de plan stratégique pour les bibliothèques._x000a_Quelques comités de travail mis en place au printemps 2019._x000a_Catalogue Koha à venir, lancement prévu à l’automne 2019 (conversion terminée, phase test très avancée)._x000a__x000a__x000a__x000a__x000a__x000a__x000a__x000a__x000a__x000a__x000a__x000a__x000a__x000a__x000a__x000a__x000a__x000a__x000a__x000a_"/>
  </r>
  <r>
    <x v="18"/>
    <s v="CIUSSS du Centre-Ouest-de-l'Ïle de Montréal"/>
    <x v="2"/>
    <m/>
    <m/>
    <s v="Entre 9000 et 11000"/>
    <s v="OUI"/>
    <n v="6"/>
    <n v="1"/>
    <x v="4"/>
    <m/>
    <m/>
    <m/>
    <n v="8"/>
    <n v="7"/>
    <n v="1"/>
    <s v="Adjoint à la direction"/>
    <m/>
    <s v="Direction des affaires académiques"/>
    <m/>
    <s v="Affaires universitaires"/>
    <m/>
    <m/>
    <s v="NON"/>
    <s v="NON"/>
    <s v="NON"/>
    <n v="4"/>
    <s v="NON"/>
    <s v="NON"/>
    <s v="Chaque bibliothèque serts une clientèle spécifique, avec certaines clienteles non deservies."/>
    <s v="Quelques tâches sont effectuées par toutes mais il y a des spécialités (ex: le catalogage est effectué par 1-2 techniciennes seulement, 1 bibliothécaire est dédié aux revues systématiques)"/>
    <s v="OUI"/>
    <m/>
    <n v="1"/>
    <n v="1"/>
    <n v="1"/>
    <n v="1"/>
    <s v="OUI"/>
    <s v="Papier + Excel"/>
    <s v="OUI"/>
    <s v="NON"/>
    <s v="Chef d'équipe, Adjointe à la direction"/>
    <s v="OUI"/>
    <s v="Pour site principal HGJ: Budget alloué par MCgIll en fonction du nombre d'étudiants en rotation, pour 3 autres sites, Je ne sais pas"/>
    <s v="Partiellement"/>
    <s v="RUISSS de l'Université de Montréal + Certains achats sont faits en commun avec d'autres institutions affiliés à McGill"/>
    <s v="Employé de l’organisation ayant un statut auprès de l’université affiliée (Ex.: Médecin titularisé, employé avec un statut d’enseignant)"/>
    <n v="1"/>
    <m/>
    <m/>
    <m/>
    <m/>
    <m/>
    <x v="0"/>
    <s v="Statut d'enseignant à McGill, ou des exceptions pour des personnes qui aident les personnes qui ont un statut à McGill (par example: bibliothécaires mais seulement pour aider les personnes affiliés à McGill)"/>
    <x v="0"/>
    <x v="0"/>
    <x v="0"/>
    <x v="10"/>
    <m/>
    <n v="1"/>
    <m/>
    <n v="1"/>
    <x v="7"/>
    <x v="1"/>
    <x v="1"/>
    <s v="NON"/>
    <s v="1 site n'a pas de catalogue + les livres acquis sur les budgets des utilisateurs ne sont pas inscrits"/>
    <s v="Oui"/>
    <s v="utilisateurs de 3 sites oui + demandes pour des patients HGJ + utilisateurs de 1 site ne peuvent pas, employées non desservies ne peuvent pas"/>
    <s v="Courriel à un membre du personnel de la bibliothèque, Demande via un formulaire ou système de demande sur le site web de la bibliothèque, En personne, Appel teléphonique"/>
    <m/>
    <n v="1"/>
    <n v="1"/>
    <n v="1"/>
    <s v="Téléphone"/>
    <s v="Régulièrement"/>
    <s v="Peu"/>
    <s v="Très souvent"/>
    <s v="Très souvent"/>
    <s v="Peu"/>
    <s v="Peu"/>
    <s v="Sites HGJ: le demandeur ou son programme, 1 autre site assume les coûts, 1 site non deservi"/>
    <s v="Format papier par le courrier interne, Format électronique par courriel"/>
    <n v="1"/>
    <m/>
    <n v="1"/>
    <m/>
    <s v="Tableau Excel"/>
    <s v="n/a"/>
    <s v="OUI"/>
    <s v="McGill, bibliothèques affiliées à McGill, ABSAUM (non utilisé les dernières années), Freeshare, Tarifs réciproques"/>
    <s v="n/a"/>
    <s v="Oui"/>
    <s v="NON"/>
    <s v="NON"/>
    <m/>
    <s v="Bibliothécaire"/>
    <s v="Chercheurs, Gestionnaires, Infirmières (cliniciennes, IPS, etc.), Médecins, Professionnels de la santé (psychologue, travailleur social, etc.), Stagiaires/ résidents"/>
    <m/>
    <m/>
    <s v="Selon la demande, Calendrier de formation programmée à l'avance"/>
    <s v="Oui"/>
    <s v="Demande interne pour des documents produits à l'externe (ex: utilisation d'image pour la publication d'un article ou d'un rapport), Promotion de l'utilization, ou formations sur l'utilization, de licences Creative Commons"/>
    <s v="OUI"/>
    <s v="OUI"/>
    <s v="NON"/>
    <s v="NON"/>
    <s v="OUI"/>
    <s v="Soutien à la recherche documentaire, Diffusion de tables matières, Centre d’information aux patients,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
    <n v="1"/>
    <n v="1"/>
    <m/>
    <m/>
    <m/>
    <n v="1"/>
    <s v="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
    <s v="OUI"/>
    <s v="EXTERNE (vous avez un site web qui est propre à la bibliothèque)"/>
    <s v="OUI"/>
    <s v="OUI"/>
    <s v="Allocution lors de la journée d'accueil des résidents, des nouveaux employés, ou des stagiaires, Articles promotionnels (signet, carte d'affaire, etc.), Affichage au sein de votre établissement, Présence lors de conférence, congrès ou journée spéciale, Rencontre avec les directions et services, Site web"/>
    <m/>
    <m/>
    <m/>
    <m/>
    <m/>
    <m/>
    <m/>
  </r>
  <r>
    <x v="19"/>
    <s v="CIUSSS du Centre-Sud-de l'Ïle de Montréal"/>
    <x v="2"/>
    <n v="5"/>
    <s v="Inegalités sociales_x000a_vieillissement_x000a_Déficience physique_x000a_Jeunesse_x000a_Dépendance"/>
    <s v="12000 et plus"/>
    <s v="OUI"/>
    <n v="7"/>
    <n v="0"/>
    <x v="6"/>
    <n v="4"/>
    <n v="2"/>
    <m/>
    <n v="21"/>
    <n v="17"/>
    <n v="4"/>
    <s v="Chef de service - Bibliothèques et Soutien aux activités d'enseignement universitaire"/>
    <s v="Baccalauréat en communications"/>
    <s v="Direction de l'enseignement universitaire et de la recherche"/>
    <s v="Enseignement"/>
    <m/>
    <s v="Recherche"/>
    <m/>
    <s v="OUI"/>
    <m/>
    <s v="NON"/>
    <n v="10"/>
    <s v="OUI"/>
    <s v="OUI"/>
    <m/>
    <s v="Quelques tâches sont effectuées par toutes mais il y a des spécialités (ex: le catalogage est effectué par 1-2 techniciennes seulement, 1 bibliothécaire est dédié aux revues systématiques), Les tech doc et les bib connaissent leurs rôles respectifs et ceux-ci sont respectés. "/>
    <s v="NON"/>
    <m/>
    <m/>
    <m/>
    <m/>
    <m/>
    <m/>
    <s v="SIGB et Excel"/>
    <m/>
    <s v="OUI"/>
    <s v="Chef de service, Collaboration proximale avec les bibliothécaires qui assurent les suivis des dépenses et indiquent à la gestionnaires les écarts/enjeux"/>
    <s v="Ne s'applique pas"/>
    <m/>
    <s v="OUI"/>
    <s v="RUISSS de l'Université de Montréal"/>
    <s v="Tous les employés ont accès aux ressources que met à la disposition du CIUSSS le Consortium du RUISSS de l'UdeM. Accès au Proxy de L'UdeM retiré il y a près de 10 ans. "/>
    <m/>
    <m/>
    <m/>
    <m/>
    <m/>
    <n v="1"/>
    <x v="2"/>
    <m/>
    <x v="0"/>
    <x v="0"/>
    <x v="0"/>
    <x v="11"/>
    <n v="1"/>
    <m/>
    <n v="1"/>
    <n v="1"/>
    <x v="8"/>
    <x v="0"/>
    <x v="0"/>
    <s v="OUI"/>
    <m/>
    <s v="Oui"/>
    <s v="Tous les employés du CCSMTL, Md, chercheurs, assistants de recherche, usagers, bénévoles, stagiaires"/>
    <s v="Courriel à un guichet unique, Courriel à un membre du personnel de la bibliothèque, Demande via un formulaire ou système de demande sur le site web de la bibliothèque, En personne"/>
    <n v="1"/>
    <n v="1"/>
    <n v="1"/>
    <n v="1"/>
    <m/>
    <s v="Régulièrement"/>
    <s v="Peu"/>
    <s v="Régulièrement"/>
    <s v="Peu"/>
    <m/>
    <m/>
    <s v="La Bibliothèque"/>
    <s v="Format électronique par courriel, Avec une note au destinataire expliquant les règles d'utilisation pour respect des droits d'auteurs"/>
    <n v="1"/>
    <m/>
    <m/>
    <m/>
    <m/>
    <m/>
    <s v="OUI"/>
    <s v="Je n'ai pas accès à l'information au moment de répondre au sondage"/>
    <s v="Les clients peuvent faire la demande directement à la bibliothèque mais il existe aussi un formulaire Smartsheet qui envoie alerte au milieu"/>
    <s v="Oui"/>
    <s v="NON"/>
    <s v="NON"/>
    <m/>
    <s v="Technicienne en documentation, Bibliothécaire, Les formations sont une initiative de la DEUR (FormaDEUR) pour les employés de la DEUR. Il est prévu que certaines s'adressant à un public plus large soit offertes par le biais du PDRH. "/>
    <s v="Chercheurs, Professionnels de la santé (psychologue, travailleur social, etc.), Stagiaires/ résidents, APPR des équipes de recherche"/>
    <n v="1"/>
    <n v="1"/>
    <s v="Selon la demande, Calendrier de formation programmée à l'avance, Tel que mentionné plus haut : FormaDEUR pour personnel de la DEUR et à venir, certaines formations via le PDRH"/>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s v="OUI"/>
    <s v="OUI"/>
    <s v="NON"/>
    <s v="OUI"/>
    <s v="NON"/>
    <s v="Soutien à la recherche documentaire, Revue systématique, Veille Informationelle, Diffusion de tables matières, Dépôt légal (attribution des ISBN, ISSN), Centre d’information aux patients, Collaboration des bibliothécaires aux ETMI's"/>
    <n v="1"/>
    <n v="1"/>
    <n v="1"/>
    <n v="1"/>
    <n v="1"/>
    <n v="1"/>
    <s v="Collaboration des bibliothécaires aux ETMI's"/>
    <s v="OUI"/>
    <s v="EXTERNE (vous avez un site web qui est propre à la bibliothèque), Le portail des bibliothèques est sur le point d'être lancé - une questions de semaines"/>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Item 1 : pas allocution mais remise du feuillet sur les bib à la journée d'accueil des nouveaux employés; Présentation des nouveautés dans l'intranet. Un groupe de travail travaille actuellement à harmoniser nos modalités de promotion et de diffusion au sein de l'organisation. "/>
    <n v="1"/>
    <n v="1"/>
    <n v="1"/>
    <n v="1"/>
    <m/>
    <s v="Articles dans le bulletin interne_x000a_Articles promotionnels (signet, carte d'affaire, etc.)_x000a_Site web, _x000a_pas allocution mais remise du feuillet sur les bib à la journée d'accueil des nouveaux employés_x000a_ Un groupe de travail travaille actuellement à harmoniser nos modalités de promotion et de diffusion au sein de l'organisation. _x000a_"/>
    <m/>
  </r>
  <r>
    <x v="20"/>
    <s v="CIUSSS du Nord-de-l'Ïle de Montréal"/>
    <x v="2"/>
    <n v="3"/>
    <m/>
    <s v="12000 et plus"/>
    <s v="OUI"/>
    <n v="1"/>
    <n v="0"/>
    <x v="1"/>
    <n v="2"/>
    <m/>
    <m/>
    <n v="7"/>
    <n v="5"/>
    <n v="2"/>
    <s v="Bibliothécaire"/>
    <m/>
    <s v="Direction de l'enseignement"/>
    <s v="Enseignement"/>
    <m/>
    <m/>
    <m/>
    <s v="OUI"/>
    <m/>
    <s v="NON"/>
    <n v="2"/>
    <s v="OUI"/>
    <s v="OUI"/>
    <m/>
    <s v="Quelques tâches sont effectuées par toutes mais il y a des spécialités (ex: le catalogage est effectué par 1-2 techniciennes seulement, 1 bibliothécaire est dédié aux revues systématiques), Les membres de l'équipe peuvent être amenés à effectuer n'importe quelle tâche, selon leur formation (ex: toutes les techniciennes cataloguent, toutes les bibliothécaires effectuent des recherches de littérature peu importe le niveau d'exhaustivité)"/>
    <s v="OUI"/>
    <n v="1"/>
    <n v="1"/>
    <n v="1"/>
    <n v="1"/>
    <n v="1"/>
    <s v="OUI"/>
    <s v="Excel"/>
    <m/>
    <s v="OUI"/>
    <s v="Bibliothécaire, Chef de service"/>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x v="0"/>
    <s v="Utiliser un ordinateur connecté au réseau informatique du CIUSSS"/>
    <x v="0"/>
    <x v="0"/>
    <x v="0"/>
    <x v="5"/>
    <m/>
    <n v="1"/>
    <m/>
    <m/>
    <x v="1"/>
    <x v="1"/>
    <x v="0"/>
    <s v="NON"/>
    <s v="documents acquis par les departements "/>
    <s v="Oui"/>
    <s v="Employés, les résidents, les stagiaires, les médecins"/>
    <s v="Courriel à un guichet unique, Courriel à un membre du personnel de la bibliothèque, En personne, Téléphone"/>
    <n v="1"/>
    <m/>
    <n v="1"/>
    <n v="1"/>
    <s v="Téléphone"/>
    <s v="Très souvent"/>
    <s v="Régulièrement"/>
    <s v="Peu"/>
    <s v="Régulièrement"/>
    <s v="Régulièrement"/>
    <s v="Régulièrement"/>
    <s v="La Bibliothèque"/>
    <s v="Format électronique par courriel"/>
    <n v="1"/>
    <m/>
    <m/>
    <m/>
    <s v="Formulaire papier"/>
    <m/>
    <s v="OUI"/>
    <s v="ABSAUM, MAHLA, bibliothèque d'écoles de médecine québécoises"/>
    <s v="n/a"/>
    <s v="Oui"/>
    <s v="OUI"/>
    <s v="NON"/>
    <m/>
    <s v="Technicienne en documentation, Bibliothécaire"/>
    <s v="Chercheurs, Gestionnaires, Infirmières (cliniciennes, IPS, etc.), Médecins, Professionnels de la santé (psychologue, travailleur social, etc.), Stagiaires/ résidents"/>
    <m/>
    <m/>
    <s v="Selon la demande"/>
    <s v="Non"/>
    <m/>
    <m/>
    <m/>
    <m/>
    <m/>
    <m/>
    <s v="Soutien à la recherche documentaire, Revue systématique, Veille Informationelle, Dépôt légal (attribution des ISBN, ISSN), Centre d’information aux patients"/>
    <n v="1"/>
    <m/>
    <n v="1"/>
    <n v="1"/>
    <n v="1"/>
    <n v="1"/>
    <m/>
    <s v="OUI"/>
    <s v="EXTERNE (vous avez un site web qui est propre à la bibliothèque)"/>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21"/>
    <s v="CIUSSS du Saguenay-Lac-St-Jean"/>
    <x v="2"/>
    <m/>
    <m/>
    <s v="Entre 9000 et 11000"/>
    <s v="OUI"/>
    <n v="0"/>
    <n v="0"/>
    <x v="4"/>
    <n v="1"/>
    <n v="2"/>
    <m/>
    <n v="4"/>
    <n v="3"/>
    <n v="1"/>
    <s v="Technicienne en documentation "/>
    <m/>
    <s v="Direction de l'enseignement"/>
    <s v="Enseignement"/>
    <m/>
    <m/>
    <m/>
    <s v="OUI"/>
    <m/>
    <s v="NON"/>
    <n v="2"/>
    <s v="OUI"/>
    <s v="OUI"/>
    <m/>
    <s v="Chacune sa spécialité sans chevauchement"/>
    <s v="NON"/>
    <m/>
    <m/>
    <m/>
    <m/>
    <m/>
    <m/>
    <m/>
    <s v="OUI"/>
    <s v="NON"/>
    <s v="Chef de service"/>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être professeur ou recevoir des étudiants de l'université"/>
    <x v="0"/>
    <x v="0"/>
    <x v="0"/>
    <x v="5"/>
    <m/>
    <n v="1"/>
    <m/>
    <m/>
    <x v="1"/>
    <x v="1"/>
    <x v="1"/>
    <s v="OUI"/>
    <m/>
    <s v="Oui"/>
    <s v="Employés, les résidents, les stagiaires, les médecins"/>
    <s v="Courriel à un membre du personnel de la bibliothèque, Demande via un formulaire ou système de demande sur le site web de la bibliothèque, En personne"/>
    <m/>
    <n v="1"/>
    <n v="1"/>
    <n v="1"/>
    <m/>
    <s v="Très souvent"/>
    <m/>
    <s v="Très souvent"/>
    <m/>
    <s v="Très souvent"/>
    <s v="Très souvent"/>
    <s v="Le demandeur ou son programme"/>
    <s v="Format papier par le courrier interne"/>
    <m/>
    <m/>
    <n v="1"/>
    <m/>
    <s v="Formulaire papier"/>
    <m/>
    <s v="OUI"/>
    <s v="ASDESE, ABSAUM"/>
    <m/>
    <s v="Oui"/>
    <s v="OUI"/>
    <s v="NON"/>
    <m/>
    <s v="Informationniste"/>
    <s v="Chercheurs, Infirmières (cliniciennes, IPS, etc.), Médecins, Professionnels de la santé (psychologue, travailleur social, etc.)"/>
    <m/>
    <m/>
    <s v="Selon la demande"/>
    <s v="Oui"/>
    <s v="Demande interne pour des documents produits à l'externe (ex: utilisation d'image pour la publication d'un article ou d'un rapport), Promotion de l'utilization, ou formations sur l'utilization, de licences Creative Commons"/>
    <s v="OUI"/>
    <s v="OUI"/>
    <s v="OUI"/>
    <s v="NON"/>
    <s v="NON"/>
    <s v="Soutien à la recherche documentaire, Veille Informationelle, Diffusion de tables matières"/>
    <n v="1"/>
    <n v="1"/>
    <m/>
    <m/>
    <n v="1"/>
    <m/>
    <m/>
    <s v="OUI"/>
    <s v="EXTERNE (vous avez un site web qui est propre à la bibliothèque)"/>
    <s v="OUI"/>
    <s v="OUI"/>
    <s v="Allocution lors de la journée d'accueil des résidents, des nouveaux employés, ou des stagiaires, Articles dans le bulletin interne, Présence lors de conférence, congrès ou journée spéciale, Rencontre avec les directions et services, Site web"/>
    <m/>
    <m/>
    <m/>
    <m/>
    <m/>
    <m/>
    <m/>
  </r>
  <r>
    <x v="22"/>
    <s v="INESSS"/>
    <x v="3"/>
    <m/>
    <m/>
    <s v="Moins de 5000"/>
    <s v="NON"/>
    <n v="4"/>
    <n v="0"/>
    <x v="4"/>
    <m/>
    <m/>
    <m/>
    <n v="5"/>
    <n v="5"/>
    <n v="0"/>
    <s v="Professionnelle scientifique-Méthodologie "/>
    <s v="Maîtrise en science de l'information/ Bibliothécaire"/>
    <s v="VP-Science et gouvernance clinique"/>
    <m/>
    <m/>
    <m/>
    <s v="Autre"/>
    <s v="Ne s'applique pas ( il existait qu'une seule bibliothèque avant 2015, ou les services était déjà fusionnées)"/>
    <m/>
    <s v="OUI"/>
    <n v="1"/>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m/>
    <s v="OUI"/>
    <s v="Excel"/>
    <s v="NON"/>
    <s v="Ne s'applique pas"/>
    <s v="Adjointe à la VP-SGC avec la collaboration de la professionnelle scientifique-méthodologie (moi)"/>
    <s v="Ne s'applique pas"/>
    <s v="Ne s'applique pas"/>
    <s v="OUI"/>
    <s v="RUISSS de l'Université de Montréal"/>
    <s v="Ne s'applique pas"/>
    <m/>
    <m/>
    <m/>
    <m/>
    <m/>
    <n v="1"/>
    <x v="2"/>
    <m/>
    <x v="1"/>
    <x v="1"/>
    <x v="0"/>
    <x v="2"/>
    <n v="1"/>
    <m/>
    <m/>
    <m/>
    <x v="1"/>
    <x v="0"/>
    <x v="1"/>
    <s v="OUI"/>
    <m/>
    <s v="Oui"/>
    <s v="Tous les professionnels scientifiques"/>
    <s v="Courriel à un guichet unique, Courriel à un membre du personnel de la bibliothèque"/>
    <n v="1"/>
    <m/>
    <n v="1"/>
    <m/>
    <m/>
    <s v="Très souvent"/>
    <s v="Très souvent"/>
    <s v="Peu"/>
    <s v="Peu"/>
    <s v="Peu"/>
    <s v="Régulièrement"/>
    <s v="Le demandeur ou son programme"/>
    <s v="Format électronique par courriel"/>
    <n v="1"/>
    <m/>
    <m/>
    <m/>
    <s v="Formulaire papier"/>
    <m/>
    <s v="NON"/>
    <m/>
    <s v="n/a"/>
    <s v="Oui"/>
    <s v="NON"/>
    <s v="NON"/>
    <m/>
    <s v="Bibliothécaire"/>
    <s v="Chercheurs"/>
    <m/>
    <m/>
    <s v="Selon la demande"/>
    <s v="Non"/>
    <m/>
    <m/>
    <m/>
    <m/>
    <m/>
    <m/>
    <s v="Soutien à la recherche documentaire"/>
    <n v="1"/>
    <m/>
    <m/>
    <m/>
    <m/>
    <m/>
    <m/>
    <s v="NON"/>
    <m/>
    <s v="OUI"/>
    <s v="OUI"/>
    <s v="Rencontre avec les directions et services"/>
    <m/>
    <m/>
    <m/>
    <m/>
    <m/>
    <m/>
    <m/>
  </r>
  <r>
    <x v="23"/>
    <s v="INSPQ"/>
    <x v="3"/>
    <m/>
    <m/>
    <s v="Moins de 5000"/>
    <s v="OUI"/>
    <n v="3"/>
    <n v="0"/>
    <x v="0"/>
    <m/>
    <m/>
    <m/>
    <n v="5"/>
    <n v="5"/>
    <n v="0"/>
    <s v="Bibliothécaire"/>
    <m/>
    <s v="Direction de la valorisation scientifique, communications et performance organisationnelle"/>
    <m/>
    <m/>
    <m/>
    <s v="Autre"/>
    <s v="Ne s'applique pas ( il existait qu'une seule bibliothèque avant 2015, ou les services était déjà fusionnées)"/>
    <m/>
    <s v="NON"/>
    <n v="2"/>
    <s v="OUI"/>
    <s v="OUI"/>
    <m/>
    <s v="Quelques tâches sont effectuées par toutes mais il y a des spécialités (ex: le catalogage est effectué par 1-2 techniciennes seulement, 1 bibliothécaire est dédié aux revues systématiques)"/>
    <s v="OUI"/>
    <n v="1"/>
    <n v="1"/>
    <n v="1"/>
    <n v="1"/>
    <n v="1"/>
    <s v="OUI"/>
    <s v="Access + SIGB"/>
    <s v="NON"/>
    <s v="Ne s'applique pas"/>
    <s v="Chef de service"/>
    <s v="NON"/>
    <s v="Je ne sais pas"/>
    <s v="NON"/>
    <m/>
    <s v="Employé de l’organisation ayant un statut auprès de l’université affiliée (Ex.: Médecin titularisé, employé avec un statut d’enseignant)"/>
    <n v="1"/>
    <m/>
    <m/>
    <m/>
    <m/>
    <m/>
    <x v="3"/>
    <s v="Avoir un statut auprès de l’université affiliée"/>
    <x v="0"/>
    <x v="0"/>
    <x v="0"/>
    <x v="2"/>
    <n v="1"/>
    <n v="1"/>
    <m/>
    <m/>
    <x v="1"/>
    <x v="0"/>
    <x v="1"/>
    <s v="OUI"/>
    <m/>
    <s v="Oui"/>
    <s v="Tous"/>
    <s v="Courriel à un guichet unique, Demande via un formulaire ou système de demande sur le site web de la bibliothèque"/>
    <n v="1"/>
    <n v="1"/>
    <m/>
    <m/>
    <m/>
    <s v="Très souvent"/>
    <s v="Régulièrement"/>
    <s v="Pas du tout"/>
    <s v="Régulièrement"/>
    <s v="Pas du tout"/>
    <s v="Pas du tout"/>
    <s v="Budget centralisé auquel chaque direction participe"/>
    <s v="Format électronique par courriel"/>
    <n v="1"/>
    <m/>
    <m/>
    <m/>
    <s v="Logiciel (Ex: base Access)"/>
    <s v="ACCESS"/>
    <s v="OUI"/>
    <s v="Université Laval"/>
    <s v="Heure d'arrivée des demandes"/>
    <s v="Oui"/>
    <s v="OUI"/>
    <s v="NON"/>
    <m/>
    <s v="Technicienne en documentation, Bibliothécaire"/>
    <s v="Chercheurs, Médecins, Stagiaires/ résidents"/>
    <m/>
    <m/>
    <s v="Selon la demande"/>
    <s v="Non"/>
    <m/>
    <m/>
    <m/>
    <m/>
    <m/>
    <m/>
    <s v="Soutien à la recherche documentaire, Revue systématique, Veille Informationelle, Diffusion de tables matières, Gestion du réseau Santécom et service de dédoublonnage des notices bibliographiques"/>
    <n v="1"/>
    <n v="1"/>
    <m/>
    <n v="1"/>
    <n v="1"/>
    <m/>
    <s v="Gestion du réseau Santécom et service de dédoublonnage des notices bibliographiques"/>
    <s v="NON"/>
    <m/>
    <s v="OUI"/>
    <s v="OUI"/>
    <s v="Affichage au sein de votre établissement, Présence lors de conférence, congrès ou journée spéciale, Rencontre avec les directions et services, Nouvelles dans l'intranet"/>
    <m/>
    <m/>
    <m/>
    <m/>
    <m/>
    <m/>
    <s v="Merci pour votre travail! :) "/>
  </r>
  <r>
    <x v="24"/>
    <s v="Institut de cardiologie de Montréal"/>
    <x v="0"/>
    <m/>
    <m/>
    <s v="Moins de 5000"/>
    <s v="OUI"/>
    <n v="0"/>
    <n v="0"/>
    <x v="4"/>
    <m/>
    <m/>
    <m/>
    <n v="1"/>
    <n v="1"/>
    <n v="0"/>
    <s v="Technicienne en documentation "/>
    <m/>
    <s v="Direction de l'enseignement"/>
    <s v="Enseignement"/>
    <m/>
    <m/>
    <m/>
    <s v="Ne s'applique pas ( il existait qu'une seule bibliothèque avant 2015, ou les services était déjà fusionnées)"/>
    <m/>
    <s v="OUI"/>
    <n v="1"/>
    <s v="OUI"/>
    <s v="OUI"/>
    <m/>
    <m/>
    <s v="NON"/>
    <m/>
    <m/>
    <m/>
    <m/>
    <m/>
    <m/>
    <s v="Excel"/>
    <s v="NON"/>
    <s v="Ne s'applique pas"/>
    <s v="Technicienne en documentation"/>
    <s v="Ne s'applique pas"/>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x v="0"/>
    <s v="être membre de la communauté UdeM"/>
    <x v="0"/>
    <x v="1"/>
    <x v="0"/>
    <x v="2"/>
    <m/>
    <n v="1"/>
    <m/>
    <m/>
    <x v="1"/>
    <x v="0"/>
    <x v="1"/>
    <s v="NON"/>
    <s v="documents acquis par les departements "/>
    <s v="Oui"/>
    <s v="Tout le personnel"/>
    <s v="Courriel à un membre du personnel de la bibliothèque, Demande via un formulaire ou système de demande sur le site web de la bibliothèque, En personne"/>
    <m/>
    <n v="1"/>
    <n v="1"/>
    <n v="1"/>
    <m/>
    <s v="Très souvent"/>
    <s v="Peu"/>
    <s v="Régulièrement"/>
    <s v="Peu"/>
    <s v="Peu"/>
    <s v="Pas du tout"/>
    <s v="Le demandeur ou son programme"/>
    <s v="Format électronique par courriel, par courriel avec avertissement du droit d'auteur"/>
    <n v="1"/>
    <m/>
    <m/>
    <m/>
    <s v="Formulaire papier"/>
    <m/>
    <s v="OUI"/>
    <s v="ABSAUM, FREESHARE ET qqs bibliothèques entente de réciprocité"/>
    <s v="n/a"/>
    <s v="Oui"/>
    <s v="NON"/>
    <s v="NON"/>
    <m/>
    <s v="Technicienne en documentation"/>
    <s v="Infirmières (cliniciennes, IPS, etc.), Professionnels de la santé (psychologue, travailleur social, etc.), Stagiaires/ résidents"/>
    <m/>
    <m/>
    <s v="Selon la demande"/>
    <s v="Non"/>
    <m/>
    <m/>
    <m/>
    <m/>
    <m/>
    <m/>
    <s v="Soutien à la recherche documentaire, Revue systématique, Diffusion de tables matières"/>
    <n v="1"/>
    <n v="1"/>
    <n v="1"/>
    <m/>
    <m/>
    <m/>
    <m/>
    <s v="OUI"/>
    <s v="EXTERNE (vous avez un site web qui est propre à la bibliothèque)"/>
    <s v="OUI"/>
    <s v="OUI"/>
    <s v="Articles promotionnels (signet, carte d'affaire, etc.), Présence lors de conférence, congrès ou journée spéciale, Site web, visite au centre de documentation lors des journées d'accueil"/>
    <m/>
    <m/>
    <m/>
    <m/>
    <m/>
    <m/>
    <m/>
  </r>
  <r>
    <x v="25"/>
    <s v="Institut Philippe Pinel"/>
    <x v="0"/>
    <m/>
    <m/>
    <s v="Moins de 5000"/>
    <s v="OUI"/>
    <n v="1"/>
    <n v="0"/>
    <x v="7"/>
    <n v="0"/>
    <n v="0"/>
    <n v="0"/>
    <n v="1"/>
    <n v="1"/>
    <n v="0"/>
    <s v="Agente d'information, MSI"/>
    <m/>
    <s v="Direction de la recherche et de l’enseignement universitaire"/>
    <s v="Enseignement"/>
    <s v="Affaires universitaires"/>
    <s v="Recherche"/>
    <m/>
    <s v="Ne s'applique pas ( il existait qu'une seule bibliothèque avant 2015, ou les services était déjà fusionnées)"/>
    <m/>
    <s v="OUI"/>
    <n v="1"/>
    <s v="OUI"/>
    <s v="OUI"/>
    <m/>
    <m/>
    <s v="OUI"/>
    <n v="1"/>
    <n v="1"/>
    <n v="1"/>
    <n v="1"/>
    <m/>
    <s v="OUI"/>
    <s v="Koha, Docline, Access"/>
    <s v="OUI"/>
    <s v="Ne s'applique pas"/>
    <s v="Adjointe à la direction, Directrice"/>
    <s v="OUI"/>
    <s v="Je ne sais pas"/>
    <s v="OUI"/>
    <s v="RUISSS de l'Université de Montréal"/>
    <s v="Employé de l’organisation ayant un statut auprès de l’université affiliée (Ex.: Médecin titularisé, employé avec un statut d’enseignant)"/>
    <n v="1"/>
    <m/>
    <m/>
    <m/>
    <m/>
    <m/>
    <x v="0"/>
    <s v="Il faut avoir un statut à l'université affiliée pour accéder à ces ressources"/>
    <x v="0"/>
    <x v="0"/>
    <x v="0"/>
    <x v="2"/>
    <n v="1"/>
    <n v="1"/>
    <m/>
    <m/>
    <x v="1"/>
    <x v="0"/>
    <x v="0"/>
    <s v="NON"/>
    <s v="Périodiques, audiovisuel"/>
    <s v="Oui"/>
    <s v="Tout le personnel"/>
    <s v="Courriel à un membre du personnel de la bibliothèque, Via notre catalogue en se connectant dans leur dossier"/>
    <m/>
    <m/>
    <n v="1"/>
    <m/>
    <s v="Santécom par l'utilisateur"/>
    <s v="Très souvent"/>
    <s v="Peu"/>
    <s v="Très souvent"/>
    <s v="Peu"/>
    <m/>
    <s v="Régulièrement"/>
    <s v="La Bibliothèque"/>
    <s v="Format papier par le courrier interne, Format électronique par courriel"/>
    <n v="1"/>
    <m/>
    <n v="1"/>
    <m/>
    <s v="Logiciel (Ex: base Access), Docline"/>
    <s v="Koha (santécom)"/>
    <s v="OUI"/>
    <s v="Réseau santécom, ABSAUM, établissements partenaires comme Douglas, IUSMM"/>
    <s v="n/a"/>
    <s v="Oui"/>
    <s v="NON"/>
    <s v="NON"/>
    <m/>
    <s v="Bibliothécaire"/>
    <s v="Médecins"/>
    <m/>
    <m/>
    <s v="Selon la demande"/>
    <s v="Non"/>
    <m/>
    <m/>
    <m/>
    <m/>
    <m/>
    <m/>
    <s v="Soutien à la recherche documentaire, Revue systématique, Veille Informationelle"/>
    <n v="1"/>
    <m/>
    <m/>
    <n v="1"/>
    <n v="1"/>
    <m/>
    <m/>
    <s v="OUI"/>
    <s v="INTERNE (vous avez une section dans le site web de votre institution), EXTERNE (vous avez un site web qui est propre à la bibliothèque)"/>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26"/>
    <s v="IUCPQ"/>
    <x v="0"/>
    <m/>
    <m/>
    <s v="Moins de 5000"/>
    <s v="OUI"/>
    <n v="1"/>
    <n v="0"/>
    <x v="7"/>
    <n v="1"/>
    <n v="0"/>
    <n v="0"/>
    <n v="2"/>
    <n v="1"/>
    <n v="1"/>
    <s v="Bibliothécaire"/>
    <m/>
    <s v="Direction des études et des affaires universitaires"/>
    <s v="Enseignement"/>
    <s v="Affaires universitaires"/>
    <m/>
    <m/>
    <s v="Ne s'applique pas ( il existait qu'une seule bibliothèque avant 2015, ou les services était déjà fusionnées)"/>
    <m/>
    <s v="OUI"/>
    <n v="1"/>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n v="1"/>
    <s v="OUI"/>
    <s v="Excel"/>
    <s v="OUI"/>
    <s v="Ne s'applique pas"/>
    <s v="Bibliothécaire"/>
    <s v="Ne s'applique pas"/>
    <s v="Je ne sais pas"/>
    <s v="Partiellement"/>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x v="0"/>
    <s v="Pour accéder aux ressources électroniques, il faut fournir une justification auprès des gestionnaires d'accès de l'université affiliée. La justification doit fournir le lien qui unit le demandeur à l'université et le décrire le besoin quant à l'accès à ces ressources (rôle auprès de la clientèle étudiante, clientèle de l'université desservie, rémunération par une subvention de l'université, etc.). Quant aux monographies imprimées, il n'y a pas de limite d'accès. La bibliothèque fait venir les livres de l'université pour l'usager."/>
    <x v="0"/>
    <x v="0"/>
    <x v="0"/>
    <x v="1"/>
    <n v="1"/>
    <n v="1"/>
    <m/>
    <m/>
    <x v="1"/>
    <x v="0"/>
    <x v="1"/>
    <s v="NON"/>
    <s v="documents acquis par les departements "/>
    <s v="Oui"/>
    <s v="Toutes les personnes qui ont une carte d'identité de l'institut. Cela inclut les stagiaires (peu importe la discipline), les employés (secteur soins et centre de recherche), les étudiants."/>
    <s v="Courriel à un guichet unique, Courriel à un membre du personnel de la bibliothèque, En personne"/>
    <n v="1"/>
    <m/>
    <n v="1"/>
    <n v="1"/>
    <m/>
    <s v="Très souvent"/>
    <s v="Pas du tout"/>
    <s v="Peu"/>
    <s v="Pas du tout"/>
    <s v="Pas du tout"/>
    <s v="Pas du tout"/>
    <s v="La Bibliothèque"/>
    <s v="Format électronique par courriel"/>
    <n v="1"/>
    <m/>
    <m/>
    <m/>
    <s v="Formulaire papier"/>
    <s v="n/a"/>
    <s v="NON"/>
    <m/>
    <s v="n/a"/>
    <s v="Oui"/>
    <s v="NON"/>
    <s v="NON"/>
    <m/>
    <s v="Bibliothécaire"/>
    <s v="Stagiaires/ résidents"/>
    <m/>
    <m/>
    <s v="Selon la demande"/>
    <s v="Non"/>
    <m/>
    <m/>
    <m/>
    <m/>
    <m/>
    <m/>
    <s v="Soutien à la recherche documentaire, Revue systématique, Diffusion de tables matières, Dépôt légal (attribution des ISBN, ISSN)"/>
    <n v="1"/>
    <n v="1"/>
    <n v="1"/>
    <n v="1"/>
    <m/>
    <m/>
    <m/>
    <s v="OUI"/>
    <s v="INTERNE (vous avez une section dans le site web de votre institution)"/>
    <s v="OUI"/>
    <s v="OUI"/>
    <s v="Affichage au sein de votre établissement"/>
    <m/>
    <m/>
    <m/>
    <m/>
    <m/>
    <m/>
    <s v="Question 26 : Il n'y a que quelques employés n'ayant aucun lien avec l'université qui se font attribuer un accès aux ressources électronique, principalement des infirmières conseillères qui sont très impliquées dans le soutien des superviseures de stages. Par opposition, les agents ETMISSS n'y ont pas accès, la justification n'étant pas acceptée par l'université (ou plutôt les fournisseurs!)._x000a_Question 43 : Le coût des articles commandés par le centre de recherche est imputé à leur propre poste budgétaire._x000a_Question 57 : Il n'y a pas d'instance officielle responsable des questions sur le droit d'auteur; les gens s'adressent à la bibliothèque par défaut._x000a_Question 68 : Il y a une page dédiée à la bibliothèque dans l'intranet, mais il s'agit en fait d'une redirection vers la page internet de la bibliothèque."/>
  </r>
  <r>
    <x v="27"/>
    <m/>
    <x v="4"/>
    <m/>
    <m/>
    <m/>
    <m/>
    <m/>
    <m/>
    <x v="3"/>
    <m/>
    <m/>
    <m/>
    <m/>
    <m/>
    <m/>
    <m/>
    <m/>
    <m/>
    <m/>
    <m/>
    <m/>
    <m/>
    <m/>
    <m/>
    <m/>
    <m/>
    <m/>
    <m/>
    <m/>
    <m/>
    <m/>
    <m/>
    <m/>
    <m/>
    <m/>
    <m/>
    <m/>
    <m/>
    <m/>
    <m/>
    <m/>
    <m/>
    <m/>
    <m/>
    <m/>
    <m/>
    <m/>
    <m/>
    <m/>
    <m/>
    <m/>
    <m/>
    <x v="4"/>
    <m/>
    <x v="2"/>
    <x v="2"/>
    <x v="2"/>
    <x v="6"/>
    <m/>
    <m/>
    <m/>
    <m/>
    <x v="9"/>
    <x v="2"/>
    <x v="2"/>
    <m/>
    <m/>
    <m/>
    <m/>
    <m/>
    <m/>
    <m/>
    <m/>
    <m/>
    <m/>
    <m/>
    <m/>
    <m/>
    <m/>
    <m/>
    <m/>
    <m/>
    <m/>
    <m/>
    <m/>
    <m/>
    <m/>
    <m/>
    <m/>
    <m/>
    <m/>
    <m/>
    <m/>
    <m/>
    <m/>
    <m/>
    <m/>
    <m/>
    <m/>
    <m/>
    <m/>
    <m/>
    <m/>
    <m/>
    <m/>
    <m/>
    <m/>
    <m/>
    <m/>
    <m/>
    <m/>
    <m/>
    <m/>
    <m/>
    <m/>
    <m/>
    <m/>
    <m/>
    <m/>
    <m/>
    <m/>
    <m/>
    <m/>
    <m/>
    <m/>
    <m/>
    <m/>
    <m/>
  </r>
  <r>
    <x v="27"/>
    <m/>
    <x v="4"/>
    <m/>
    <m/>
    <m/>
    <m/>
    <m/>
    <m/>
    <x v="3"/>
    <m/>
    <m/>
    <m/>
    <m/>
    <m/>
    <m/>
    <m/>
    <m/>
    <m/>
    <m/>
    <m/>
    <m/>
    <m/>
    <m/>
    <m/>
    <m/>
    <m/>
    <m/>
    <m/>
    <m/>
    <m/>
    <m/>
    <m/>
    <m/>
    <m/>
    <m/>
    <m/>
    <m/>
    <m/>
    <m/>
    <m/>
    <m/>
    <m/>
    <m/>
    <m/>
    <m/>
    <m/>
    <m/>
    <m/>
    <m/>
    <m/>
    <m/>
    <m/>
    <x v="4"/>
    <m/>
    <x v="2"/>
    <x v="2"/>
    <x v="2"/>
    <x v="6"/>
    <m/>
    <m/>
    <m/>
    <m/>
    <x v="9"/>
    <x v="2"/>
    <x v="2"/>
    <m/>
    <m/>
    <m/>
    <m/>
    <m/>
    <m/>
    <m/>
    <m/>
    <m/>
    <m/>
    <m/>
    <m/>
    <m/>
    <m/>
    <m/>
    <m/>
    <m/>
    <m/>
    <m/>
    <m/>
    <m/>
    <m/>
    <m/>
    <m/>
    <m/>
    <m/>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s v="Centre hospitalier universitaire de santé McGill"/>
    <x v="0"/>
    <n v="1"/>
    <s v="santé"/>
    <x v="0"/>
    <s v="OUI"/>
    <x v="0"/>
    <x v="0"/>
    <n v="2"/>
    <x v="0"/>
    <x v="0"/>
    <x v="0"/>
    <n v="11"/>
    <n v="7"/>
    <n v="4"/>
    <s v="Directeur adjoint"/>
    <s v="Infirmier"/>
    <s v="Direction de l'enseignement"/>
    <x v="0"/>
    <m/>
    <m/>
    <m/>
    <s v="NON"/>
    <s v="OUI"/>
    <s v="NON"/>
    <n v="4"/>
    <s v="OUI"/>
    <s v="OUI"/>
    <m/>
    <s v="Quelques tâches sont effectuées par toutes mais il y a des spécialités (ex: le catalogage est effectué par 1-2 techniciennes seulement, 1 bibliothécaire est dédié aux revues systématiques)"/>
    <s v="OUI"/>
    <n v="1"/>
    <n v="1"/>
    <n v="1"/>
    <n v="1"/>
    <n v="1"/>
    <s v="OUI"/>
    <s v="Excel"/>
    <s v="NON"/>
    <s v="Ne s'applique pas"/>
    <s v="Chef d'équipe, Directrice adjointe de la direction"/>
    <s v="Ne s'applique pas"/>
    <s v="Je ne sais pas"/>
    <s v="NON"/>
    <m/>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un role d'enseignement liee a l'universite ou etre employee de la bibliotheque"/>
    <s v="OUI"/>
    <s v="OUI"/>
    <s v="Oui"/>
    <s v="Inmagic Genie (by AndOrNot)"/>
    <m/>
    <n v="1"/>
    <m/>
    <m/>
    <s v="MeSH"/>
    <s v="NON"/>
    <s v="NON"/>
    <x v="0"/>
    <s v="documents acquis par les departements "/>
    <s v="Oui"/>
    <s v="Tous"/>
    <s v="Courriel à un guichet unique, Courriel à un membre du personnel de la bibliothèque, Demande via un formulaire ou système de demande sur le site web de la bibliothèque, En personne"/>
    <n v="1"/>
    <n v="1"/>
    <n v="1"/>
    <n v="1"/>
    <m/>
    <s v="Très souvent"/>
    <s v="Peu"/>
    <s v="Régulièrement"/>
    <s v="Régulièrement"/>
    <s v="Régulièrement"/>
    <s v="Pas du tout"/>
    <s v="La bibliotheque la plupart du temps, mais les demandes tres nombreuses ou couteuses peuvent etre couvertes par le demandeur"/>
    <s v="Format papier par le courrier interne, Format électronique par courriel"/>
    <n v="1"/>
    <m/>
    <n v="1"/>
    <m/>
    <s v="Formulaire papier, Tableau Excel, Logiciel (Ex: base Access), un de nos sites ne possede pas le logiciel "/>
    <s v="DB Textworks (eventuellement Access)"/>
    <s v="OUI"/>
    <s v="MMAHLA, ABSAUM, FREESHARE, "/>
    <s v="n/a"/>
    <s v="Oui"/>
    <s v="NON"/>
    <s v="NON"/>
    <m/>
    <s v="Bibliothécaire"/>
    <s v="Chercheurs, Infirmières (cliniciennes, IPS, etc.), Médecins, Professionnels de la santé (psychologue, travailleur social, etc.), Stagiaires/ résidents, etudiants "/>
    <m/>
    <m/>
    <s v="Selon la demande, Calendrier de formation programmée à l'avance"/>
    <s v="Non"/>
    <m/>
    <m/>
    <m/>
    <m/>
    <m/>
    <m/>
    <s v="Soutien à la recherche documentaire, Revue systématique, Diffusion de tables matières, Centre d’information aux patients"/>
    <n v="1"/>
    <n v="1"/>
    <m/>
    <n v="1"/>
    <m/>
    <n v="1"/>
    <m/>
    <s v="OUI"/>
    <s v="INTERNE (vous avez une section dans le site web de votre institution), EXTERNE (vous avez un site web qui est propre à la bibliothèque)"/>
    <s v="OUI"/>
    <s v="NON"/>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1"/>
    <s v="CHU de Québec-Université Laval"/>
    <x v="0"/>
    <m/>
    <m/>
    <x v="0"/>
    <s v="OUI"/>
    <x v="1"/>
    <x v="1"/>
    <n v="4"/>
    <x v="0"/>
    <x v="1"/>
    <x v="1"/>
    <n v="8"/>
    <n v="6"/>
    <n v="2"/>
    <s v="1) Chef de service des activités d'enseignement à la Direction de l'enseignement et des affaires universitaires et_x000a_2) Chef de service - infrastructure au Centre de recherche du CHU de Québec "/>
    <m/>
    <s v="Deux directions distinctes :1) Direction de l'enseignement et des affaires universitaires et 2) Direction du centre de recherche"/>
    <x v="0"/>
    <s v="Affaires universitaires"/>
    <s v="Recherche"/>
    <m/>
    <s v="Ne s'applique pas ( il existait qu'une seule bibliothèque avant 2015, ou les services était déjà fusionnées)"/>
    <m/>
    <s v="NON"/>
    <n v="5"/>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m/>
    <s v="OUI"/>
    <s v="Excel"/>
    <s v="Non, mais on est confiant que cela va changer l'an prochain!"/>
    <s v="Ne s'applique pas"/>
    <s v="En collaboration. Précision: les techniciennes sont autonomes pour l'achat des ouvrages principalement en format papier. La bibliothécaire intervient pour l'analyse et la recommandation d'achat pour les collections électroniques. Le chef de service participe à la réflexion pour l'achat de nouvelles ressources électroniques (ex. &quot;grands ensembles&quot;). "/>
    <s v="OUI"/>
    <s v="Montant en fonction du nombre de résident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1) faire de l'encadrement soutenu des étudiants UL (au moins 33% de temps) et/ou _x000a_2) une partie de salaire provient d’une subvention obtenue à l’UL "/>
    <s v="OUI"/>
    <s v="NON"/>
    <s v="Oui"/>
    <s v="Portfolio"/>
    <m/>
    <n v="1"/>
    <m/>
    <m/>
    <s v="Répertoire de vedettes-matière de l'Université Laval"/>
    <s v="NON"/>
    <s v="OUI"/>
    <x v="1"/>
    <m/>
    <s v="Oui"/>
    <s v="Tout le personnel"/>
    <s v="Courriel à un membre du personnel de la bibliothèque, Demande via un formulaire ou système de demande sur le site web de la bibliothèque, En personne, Téléphone"/>
    <m/>
    <n v="1"/>
    <n v="1"/>
    <n v="1"/>
    <s v="Téléphone"/>
    <s v="Très souvent"/>
    <n v="0"/>
    <s v="Régulièrement"/>
    <s v="Régulièrement"/>
    <s v="Régulièrement"/>
    <s v="Régulièrement"/>
    <s v="La bibliothèque assume les coût pour toutes les demandes à l'exception des demandes provenant du centre de recherche où le coût (s'il y a lieu) est assumé par le demandeur. "/>
    <s v="Format papier par le courrier interne, Format électronique par courriel"/>
    <n v="1"/>
    <m/>
    <n v="1"/>
    <m/>
    <s v="Formulaire papier, Tableau Excel, Docline (en attente d'activation de certaines fonctionnalités)"/>
    <m/>
    <s v="OUI"/>
    <s v="FreeShare, Asted-santé avec le BCI (CREPUQ) (encore valide cette dernière entente, certaines bibliothèques chargent plus ...)"/>
    <s v="n/a"/>
    <s v="Oui"/>
    <s v="NON"/>
    <s v="NON"/>
    <m/>
    <s v="Technicienne en documentation, Bibliothécaire"/>
    <s v="Chercheurs, Gestionnaires, Infirmières (cliniciennes, IPS, etc.), Médecins, Professionnels de la santé (psychologue, travailleur social, etc.), Stagiaires/ résidents"/>
    <m/>
    <m/>
    <s v="Selon la demande, Certaines formations reviennent à toutes les sessions (ex. arrivée de nouveaux stagiaires/résidents dans plusieurs disciplines). "/>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s v="NON"/>
    <s v="NON"/>
    <s v="NON"/>
    <s v="Soutien à la recherche documentaire, Revue systématique, Diffusion de tables matières"/>
    <n v="1"/>
    <n v="1"/>
    <n v="1"/>
    <m/>
    <m/>
    <m/>
    <m/>
    <s v="OUI"/>
    <s v="EXTERNE (vous avez un site web qui est propre à la bibliothèque)"/>
    <s v="OUI"/>
    <s v="OUI"/>
    <s v="Articles promotionnels (signet, carte d'affaire, etc.), Articles dans le bulletin interne, Présence lors de conférence, congrès ou journée spéciale, Rencontre avec les directions et services, Site web, kiosque lors de la journée d'accueil des résidents et des stagiaires"/>
    <m/>
    <m/>
    <m/>
    <m/>
    <m/>
    <m/>
    <s v="Précision concernant le Droit d'auteur: À la bibliothèque, nous répondons aux questions de base concernant le Droit d'auteur. Pour les cas complexes, nous pouvons compter sur le soutien du Bureau du droit d'auteur de l'Université Laval dans la majorité des cas. Même s'il est possible d'obtenir un avis juridique à l'interne (cas très rares), nous n'avons pas encore un service de soutien structuré en matière de droits d'auteur ni à la bibliothèque ni au service des affaires juridiques."/>
  </r>
  <r>
    <x v="2"/>
    <s v="CHU Sainte-Justine"/>
    <x v="0"/>
    <m/>
    <m/>
    <x v="1"/>
    <s v="OUI"/>
    <x v="2"/>
    <x v="1"/>
    <n v="3"/>
    <x v="1"/>
    <x v="2"/>
    <x v="1"/>
    <n v="7"/>
    <n v="7"/>
    <n v="0"/>
    <s v="Chef de service"/>
    <m/>
    <s v="Direction de l'enseignement"/>
    <x v="0"/>
    <m/>
    <m/>
    <m/>
    <s v="Ne s'applique pas ( il existait qu'une seule bibliothèque avant 2015, ou les services était déjà fusionnées)"/>
    <m/>
    <s v="NON"/>
    <n v="2"/>
    <s v="OUI"/>
    <s v="OUI"/>
    <m/>
    <s v="Les membres de l'équipe peuvent être amenés à effectuer n'importe quelle tâche, selon leur formation (ex: toutes les techniciennes cataloguent, toutes les bibliothécaires effectuent des recherches de littérature peu importe le niveau d'exhaustivité)"/>
    <s v="OUI"/>
    <n v="1"/>
    <n v="1"/>
    <n v="1"/>
    <n v="1"/>
    <m/>
    <s v="OUI"/>
    <s v="Access"/>
    <s v="On parle de nous dans la section Enseignement, mais si peu"/>
    <s v="Ne s'applique pas"/>
    <s v="Bibliothécaire, Chef d'équipe"/>
    <s v="Ne s'applique pas"/>
    <s v="au petit bonheur la chance"/>
    <s v="OUI"/>
    <s v="RUISSS de l'Université de Montréal"/>
    <s v="Employé de l’organisation ayant un statut auprès de l’université affiliée (Ex.: Médecin titularisé, employé avec un statut d’enseignant)"/>
    <n v="1"/>
    <m/>
    <m/>
    <m/>
    <m/>
    <m/>
    <s v="OUI"/>
    <s v="être payé (enseignants) ou payer pour assister aux cours (étudiants)"/>
    <s v="OUI"/>
    <s v="NON"/>
    <s v="Oui"/>
    <s v="Koha"/>
    <m/>
    <n v="1"/>
    <m/>
    <n v="1"/>
    <s v="Répertoire de vedettes-matière de l'Université Laval"/>
    <s v="OUI"/>
    <s v="OUI"/>
    <x v="0"/>
    <s v="DVD, documents des départements"/>
    <s v="Oui"/>
    <s v="Employés de l'hôpital Sainte-Justine, Marie-Enfants et Centre d'information Leucan"/>
    <s v="Courriel à un membre du personnel de la bibliothèque, Demande via un formulaire ou système de demande sur le site web de la bibliothèque, En personne"/>
    <m/>
    <n v="1"/>
    <n v="1"/>
    <n v="1"/>
    <m/>
    <s v="Très souvent"/>
    <s v="Peu"/>
    <s v="Très souvent"/>
    <s v="Très souvent"/>
    <s v="Très souvent"/>
    <s v="Régulièrement"/>
    <s v="Le demandeur ou son programme"/>
    <s v="Format électronique par courriel"/>
    <n v="1"/>
    <m/>
    <m/>
    <m/>
    <s v="Demande de lecture Outlook et impressions en PDF mis sur notre espace informatique"/>
    <m/>
    <s v="OUI"/>
    <s v="ABSAUM, FREESHARE et Pediatrics (PED) dans Docline"/>
    <s v="n/a"/>
    <s v="Oui"/>
    <s v="NON"/>
    <s v="NON"/>
    <m/>
    <s v="Technicienne en documentation, Bibliothécaire"/>
    <s v="Chercheurs, Gestionnaires, Infirmières (cliniciennes, IPS, etc.), Médecins, Professionnels de la santé (psychologue, travailleur social, etc.), Stagiaires/ résidents, agents administratifs"/>
    <m/>
    <m/>
    <s v="Calendrier de formation programmée à l'avance"/>
    <s v="Non"/>
    <m/>
    <m/>
    <m/>
    <m/>
    <m/>
    <m/>
    <s v="Soutien à la recherche documentaire, Revue systématique, Veille Informationelle, Centre d’information aux patients"/>
    <n v="1"/>
    <m/>
    <m/>
    <n v="1"/>
    <n v="1"/>
    <n v="1"/>
    <m/>
    <s v="OUI"/>
    <s v="INTERNE (vous avez une section dans le site web de votre institution)"/>
    <s v="OUI"/>
    <s v="OUI"/>
    <s v="Articles promotionnels (signet, carte d'affaire, etc.), Affichage au sein de votre établissement, Rencontre avec les directions et services, Site web, Capsule vidéo lors des journées d'accueil des résidents"/>
    <m/>
    <m/>
    <m/>
    <m/>
    <m/>
    <m/>
    <s v="Excellente initiative, merci !"/>
  </r>
  <r>
    <x v="3"/>
    <s v="CHUM"/>
    <x v="0"/>
    <m/>
    <m/>
    <x v="0"/>
    <s v="OUI"/>
    <x v="3"/>
    <x v="1"/>
    <m/>
    <x v="1"/>
    <x v="1"/>
    <x v="1"/>
    <n v="6"/>
    <n v="6"/>
    <n v="0"/>
    <s v="Bibliothécaire"/>
    <s v="Maîtrise en science de l'information/ Bibliothécaire"/>
    <s v="Direction de l'enseignement et Académie CHUM"/>
    <x v="0"/>
    <s v="Affaires universitaires"/>
    <m/>
    <m/>
    <s v="OUI"/>
    <m/>
    <s v="OUI"/>
    <n v="1"/>
    <s v="OUI"/>
    <s v="OUI"/>
    <m/>
    <s v="Quelques tâches sont effectuées par toutes mais il y a des spécialités (ex: le catalogage est effectué par 1-2 techniciennes seulement, 1 bibliothécaire est dédié aux revues systématiques)"/>
    <s v="OUI"/>
    <n v="1"/>
    <n v="1"/>
    <n v="1"/>
    <n v="1"/>
    <n v="1"/>
    <s v="OUI"/>
    <s v="maison"/>
    <s v="OUI"/>
    <s v="Ne s'applique pas"/>
    <s v="Chef de service, chef de service qui est bibliothécaire"/>
    <s v="Ne s'applique pas"/>
    <s v="historique sans égard d'augmentation des 5 à 7% annu des bd et outils numériques"/>
    <s v="OUI"/>
    <s v="RUISSS de l'Université de Montréal"/>
    <s v="Employé de l’organisation ayant un statut auprès de l’université affiliée (Ex.: Médecin titularisé, employé avec un statut d’enseignant)"/>
    <n v="1"/>
    <m/>
    <m/>
    <m/>
    <m/>
    <m/>
    <s v="Je ne sais pas"/>
    <m/>
    <s v="OUI"/>
    <s v="NON"/>
    <s v="Oui"/>
    <s v="Koha"/>
    <n v="1"/>
    <m/>
    <m/>
    <m/>
    <s v="Répertoire de vedettes-matière de l'Université Laval, et MESH"/>
    <s v="OUI"/>
    <s v="NON"/>
    <x v="0"/>
    <s v="les plus vieux, (allez voir ce que j'ai écrit lors du test du sondage :) )"/>
    <s v="Oui"/>
    <s v="les membres de la communauté CHUM"/>
    <s v="Demande via un formulaire ou système de demande sur le site web de la bibliothèque"/>
    <m/>
    <n v="1"/>
    <m/>
    <m/>
    <m/>
    <s v="Régulièrement"/>
    <m/>
    <s v="Régulièrement"/>
    <m/>
    <s v="Régulièrement"/>
    <s v="Régulièrement"/>
    <s v="Le demandeur ou son programme"/>
    <s v="Format électronique via un outil qui respecte la loi sur le droit d'auteur ou presque (Ex: Jirafeau, Article exchange)"/>
    <m/>
    <n v="1"/>
    <m/>
    <m/>
    <s v="Voir ce que j'ai écrit lors du test du sondage"/>
    <s v="idem"/>
    <s v="OUI"/>
    <s v="FreeShare, voir le test"/>
    <s v="Voir le test"/>
    <s v="Oui"/>
    <s v="OUI"/>
    <s v="OUI"/>
    <s v="voir le test"/>
    <s v="Technicienne en documentation, Bibliothécaire"/>
    <s v="Chercheurs, Gestionnaires, Infirmières (cliniciennes, IPS, etc.), Médecins, Professionnels de la santé (psychologue, travailleur social, etc.), Stagiaires/ résidents"/>
    <m/>
    <m/>
    <s v="Selon la demande, Calendrier de formation programmée à l'avance"/>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s v="OUI"/>
    <s v="NON"/>
    <s v="OUI"/>
    <s v="Soutien à la recherche documentaire, Revue systématique, Veille Informationelle, Diffusion de tables matières, Dépôt légal (attribution des ISBN, ISSN)"/>
    <n v="1"/>
    <n v="1"/>
    <n v="1"/>
    <n v="1"/>
    <n v="1"/>
    <m/>
    <m/>
    <s v="OUI"/>
    <s v="EXTERNE (vous avez un site web qui est propre à la bibliothèque)"/>
    <s v="OUI"/>
    <s v="NON"/>
    <s v="Articles promotionnels (signet, carte d'affaire, etc.), Articles dans le bulletin interne, Présence lors de conférence, congrès ou journée spéciale, Rencontre avec les directions et services, Site web"/>
    <m/>
    <m/>
    <m/>
    <m/>
    <m/>
    <m/>
    <m/>
  </r>
  <r>
    <x v="4"/>
    <s v="CISSS de Chaudière Appalache"/>
    <x v="1"/>
    <m/>
    <m/>
    <x v="2"/>
    <s v="OUI"/>
    <x v="4"/>
    <x v="1"/>
    <n v="3"/>
    <x v="1"/>
    <x v="1"/>
    <x v="1"/>
    <n v="4"/>
    <n v="4"/>
    <n v="0"/>
    <s v="Chef des activités d'enseignement et de soutien pédagogique "/>
    <s v="équivalent d'une maîtrise en sciences de la santé, en biologie (effectué hors-pays) et un certificat en administration). La bibliothécaire est sous sa supervision."/>
    <s v="Direction de la recherche et de l’enseignement universitaire"/>
    <x v="0"/>
    <s v="Affaires universitaires"/>
    <s v="Recherche"/>
    <m/>
    <s v="OUI"/>
    <m/>
    <s v="OUI"/>
    <n v="1"/>
    <s v="OUI"/>
    <s v="OUI"/>
    <m/>
    <s v="Quelques tâches sont effectuées par toutes mais il y a des spécialités (ex: le catalogage est effectué par 1-2 techniciennes seulement, 1 bibliothécaire est dédié aux revues systématiques)"/>
    <s v="OUI"/>
    <n v="1"/>
    <n v="1"/>
    <n v="1"/>
    <n v="1"/>
    <n v="1"/>
    <s v="NON"/>
    <s v="Excel"/>
    <s v="OUI"/>
    <s v="NON"/>
    <s v="Chef de service"/>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La personne qui utilise les ressources doit détenir un Identifiant et un mot de passe autorisé par l'Université Laval. Pour cela, la personne doit être en lien avec l'enseignement ou la recherche et doit remplir un formulaire qui sera autorisé par la suite par l'Université Laval."/>
    <s v="OUI"/>
    <s v="OUI"/>
    <s v="Oui"/>
    <s v="Biblionet"/>
    <m/>
    <n v="1"/>
    <m/>
    <m/>
    <s v="Répertoire de vedettes-matière de l'Université Laval"/>
    <s v="NON"/>
    <s v="OUI"/>
    <x v="1"/>
    <m/>
    <s v="Oui"/>
    <s v="Tout le personnel"/>
    <s v="Courriel à un guichet unique, Courriel à un membre du personnel de la bibliothèque, En personne, Téléphone"/>
    <n v="1"/>
    <m/>
    <n v="1"/>
    <n v="1"/>
    <s v="Téléphone"/>
    <s v="Très souvent"/>
    <s v="Régulièrement"/>
    <s v="Régulièrement"/>
    <s v="Très souvent"/>
    <s v="Peu"/>
    <s v="Régulièrement"/>
    <s v="La Bibliothèque"/>
    <s v="Format papier par le courrier interne, Format électronique par courriel"/>
    <n v="1"/>
    <m/>
    <n v="1"/>
    <m/>
    <s v="Formulaire papier"/>
    <m/>
    <s v="OUI"/>
    <s v="Groupe Biblio-Santé, Groupe FREESHARE (Docline)"/>
    <s v="Heure d'arrivée des demandes"/>
    <s v="Oui"/>
    <s v="OUI"/>
    <s v="OUI"/>
    <s v="C'est le service des communications qui s'est occupé de ce volet"/>
    <s v="Technicienne en documentation, Bibliothécaire"/>
    <s v="Chercheurs, Gestionnaires, Infirmières (cliniciennes, IPS, etc.), Médecins, Professionnels de la santé (psychologue, travailleur social, etc.), Stagiaires/ résidents"/>
    <m/>
    <m/>
    <s v="Selon la demande"/>
    <s v="Non"/>
    <m/>
    <m/>
    <m/>
    <m/>
    <m/>
    <m/>
    <s v="Soutien à la recherche documentaire, Revue systématique, Veille Informationelle, Diffusion de tables matières, Centre d’information aux patients"/>
    <n v="1"/>
    <n v="1"/>
    <m/>
    <n v="1"/>
    <n v="1"/>
    <n v="1"/>
    <m/>
    <s v="OUI"/>
    <s v="INTERNE (vous avez une section dans le site web de votre institution)"/>
    <s v="OUI"/>
    <s v="OUI"/>
    <s v="Allocution lors de la journée d'accueil des résidents, des nouveaux employés, ou des stagiaires, Articles promotionnels (signet, carte d'affaire, etc.), Articles dans le bulletin interne, Présence lors de conférence, congrès ou journée spéciale, Rencontre avec les directions et services, Site web"/>
    <m/>
    <m/>
    <m/>
    <m/>
    <m/>
    <m/>
    <s v="Question #25, mention que nous sommes engagés à participer au Consortium, mais pas encore autorisé à utiliser leurs services._x000a_Question #40, Création d'une bibliothèque priorité aux patients et leurs proches au Centre régional intégré de cancérologie. Il se peut qu'on offre ce service aux usagers. L'offre de service est à bâtir._x000a_Nous aurons une bibliothécaire qui arrivera la semaine prochaine, soit le 26 août  2019. Auparavant, c'était une technicienne en documentation qui s'occupait de la bibliothèque en tant que chef d'équipe. Donc, la mention qu'on offre des revues systématiques n'est pas encore valide, mais elle le sera sous peu."/>
  </r>
  <r>
    <x v="5"/>
    <s v="CISSS de la Montérégie Centre"/>
    <x v="1"/>
    <m/>
    <m/>
    <x v="3"/>
    <s v="OUI"/>
    <x v="4"/>
    <x v="1"/>
    <n v="3"/>
    <x v="1"/>
    <x v="1"/>
    <x v="1"/>
    <n v="4"/>
    <n v="4"/>
    <n v="0"/>
    <s v="Adjoint à la direction"/>
    <m/>
    <s v="Direction de l'enseignement et des affaires universitaires (DEAU)"/>
    <x v="0"/>
    <s v="Affaires universitaires"/>
    <m/>
    <m/>
    <s v="OUI"/>
    <m/>
    <s v="NON"/>
    <n v="4"/>
    <s v="OUI"/>
    <s v="OUI"/>
    <m/>
    <m/>
    <s v="OUI"/>
    <m/>
    <n v="1"/>
    <m/>
    <n v="1"/>
    <m/>
    <s v="NON"/>
    <s v="Excel"/>
    <s v="Je ne sais pas"/>
    <s v="NON"/>
    <s v="Adjointe à la direction"/>
    <s v="OUI"/>
    <s v="Je ne sais pas"/>
    <s v="OUI"/>
    <s v="RUISSS de l'Université de Montréal"/>
    <s v="Employé de l’organisation ayant un statut auprès de l’université affiliée (Ex.: Médecin titularisé, employé avec un statut d’enseignant)"/>
    <n v="1"/>
    <m/>
    <m/>
    <m/>
    <m/>
    <m/>
    <s v="OUI"/>
    <s v="Être un professionnel avec un statut de professeurs de l'université affilié et tous le personnel des bibliothèques"/>
    <s v="OUI"/>
    <s v="NON"/>
    <s v="Oui"/>
    <s v="Koha"/>
    <m/>
    <n v="1"/>
    <m/>
    <m/>
    <s v="Répertoire de vedettes-matière de l'Université Laval"/>
    <s v="NON"/>
    <s v="OUI"/>
    <x v="1"/>
    <m/>
    <s v="Oui"/>
    <s v="Tout le personnel"/>
    <s v="Courriel à un membre du personnel de la bibliothèque, En personne, L'utilisateur peut faire une demande lui-même via son compte dans Santécom"/>
    <m/>
    <m/>
    <n v="1"/>
    <n v="1"/>
    <s v="Santécom par l'utilisateur"/>
    <s v="Très souvent"/>
    <s v="Peu"/>
    <s v="Très souvent"/>
    <s v="Régulièrement"/>
    <s v="Pas du tout"/>
    <s v="Très souvent"/>
    <s v="La Bibliothèque"/>
    <s v="Format électronique par courriel"/>
    <n v="1"/>
    <m/>
    <m/>
    <m/>
    <m/>
    <m/>
    <s v="OUI"/>
    <s v="Université Sherbrooke et les bibliothèques affiliés à cette université"/>
    <s v="n/a"/>
    <s v="Non"/>
    <m/>
    <m/>
    <m/>
    <m/>
    <m/>
    <m/>
    <m/>
    <m/>
    <s v="Non"/>
    <m/>
    <m/>
    <m/>
    <m/>
    <m/>
    <m/>
    <s v="Soutien à la recherche documentaire, Veille Informationelle, Diffusion de tables matières"/>
    <n v="1"/>
    <n v="1"/>
    <m/>
    <m/>
    <n v="1"/>
    <m/>
    <m/>
    <s v="OUI"/>
    <s v="INTERNE (vous avez une section dans le site web de votre institution)"/>
    <s v="NON"/>
    <m/>
    <s v="Site web"/>
    <m/>
    <m/>
    <m/>
    <m/>
    <m/>
    <m/>
    <m/>
  </r>
  <r>
    <x v="6"/>
    <s v="CISSS de la Montérégie Est"/>
    <x v="1"/>
    <m/>
    <m/>
    <x v="2"/>
    <s v="OUI"/>
    <x v="5"/>
    <x v="1"/>
    <n v="1"/>
    <x v="0"/>
    <x v="0"/>
    <x v="0"/>
    <n v="3"/>
    <n v="1"/>
    <n v="2"/>
    <s v="Directeur adjoint"/>
    <s v="Éducation"/>
    <s v="Direction de l'enseignement universitaire et de la recherche"/>
    <x v="0"/>
    <s v="Affaires universitaires"/>
    <s v="Recherche"/>
    <m/>
    <s v="NON"/>
    <s v="NON"/>
    <s v="NON"/>
    <n v="3"/>
    <s v="OUI"/>
    <s v="OUI"/>
    <m/>
    <s v="Quelques tâches sont effectuées par toutes mais il y a des spécialités (ex: le catalogage est effectué par 1-2 techniciennes seulement, 1 bibliothécaire est dédié aux revues systématiques)"/>
    <s v="OUI"/>
    <n v="1"/>
    <n v="1"/>
    <n v="1"/>
    <n v="1"/>
    <n v="1"/>
    <s v="OUI"/>
    <s v="Excel (13 périodes)+ Formulaire Word pour Stats quotidiennes."/>
    <s v="NON"/>
    <s v="OUI"/>
    <s v="Directrice adjointe de la direction"/>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Selon les critères établies par l'Université de Sherbrooke"/>
    <s v="OUI"/>
    <s v="NON"/>
    <s v="Oui"/>
    <s v="Santécom, Kentika, Biblionet"/>
    <m/>
    <n v="1"/>
    <n v="1"/>
    <m/>
    <s v="Répertoire de vedettes-matière de l'Université Laval"/>
    <s v="NON"/>
    <s v="OUI"/>
    <x v="1"/>
    <m/>
    <s v="Oui"/>
    <s v="Employés, les résidents, les stagiaires, les médecins"/>
    <s v="Courriel à un membre du personnel de la bibliothèque, En personne, Via PubMed.  Par téléphone.  (Aucune restriction pour effectuer une requête de PEB de la part de notre clientèle)"/>
    <m/>
    <m/>
    <n v="1"/>
    <n v="1"/>
    <s v="Téléphone et pubmed"/>
    <s v="Très souvent"/>
    <s v="Peu"/>
    <s v="Peu"/>
    <s v="Régulièrement"/>
    <s v="Régulièrement"/>
    <s v="Très souvent"/>
    <s v="La Bibliothèque"/>
    <s v="Format électronique par courriel"/>
    <n v="1"/>
    <m/>
    <m/>
    <m/>
    <s v="Impression des requêtes.  "/>
    <s v="n/a"/>
    <s v="OUI"/>
    <s v="ASDESE et  Docline Freeshare"/>
    <s v="n/a"/>
    <s v="Oui"/>
    <s v="NON"/>
    <s v="NON"/>
    <m/>
    <m/>
    <m/>
    <m/>
    <m/>
    <m/>
    <s v="Oui"/>
    <s v="Demande interne pour des documents produits à l'externe (ex: utilisation d'image pour la publication d'un article ou d'un rapport)"/>
    <s v="OUI"/>
    <s v="NON"/>
    <s v="NON"/>
    <s v="NON"/>
    <s v="NON"/>
    <s v="Soutien à la recherche documentaire, Veille Informationelle, Diffusion de tables matières, Prêts des documents.  Bulletin électronique des nouvelles acquisitions"/>
    <n v="1"/>
    <n v="1"/>
    <m/>
    <m/>
    <n v="1"/>
    <m/>
    <s v="Bulletin électronique des nouvelles acquisitions"/>
    <s v="OUI"/>
    <s v="INTERNE (vous avez une section dans le site web de votre institution)"/>
    <s v="OUI"/>
    <s v="OUI"/>
    <s v="Allocution lors de la journée d'accueil des résidents, des nouveaux employés, ou des stagiaires, Rencontre avec les directions et services, Site web, Bulletin électronique des nouvelles acquisitions.  Visibilité sur la page intranet.  Courriels de bienvenue et des services offerts les nouveaux médecins et certains professionnels de la santé.  Icône &quot;Bibliothèque virtuelle&quot; sur tous les écrans des ordinateurs des employés."/>
    <m/>
    <m/>
    <m/>
    <m/>
    <m/>
    <m/>
    <s v="Certaines réponses s'appliquaient parfois à une ou deux des trois bibliothèques puisqu'il n'y avait pas l'option &quot;Partiellement&quot;."/>
  </r>
  <r>
    <x v="7"/>
    <s v="CISSS de la Montérégie Ouest"/>
    <x v="1"/>
    <m/>
    <m/>
    <x v="4"/>
    <s v="OUI"/>
    <x v="4"/>
    <x v="1"/>
    <m/>
    <x v="2"/>
    <x v="1"/>
    <x v="1"/>
    <n v="2"/>
    <n v="1"/>
    <n v="1"/>
    <s v="Coordonnatrice du service accueil et informations cliniques"/>
    <m/>
    <s v="services professionnels et de l'enseignement médical"/>
    <x v="0"/>
    <m/>
    <m/>
    <s v="services professionnels"/>
    <s v="OUI"/>
    <m/>
    <s v="NON"/>
    <n v="3"/>
    <s v="NON"/>
    <s v="OUI"/>
    <m/>
    <s v="Les membres de l'équipe peuvent être amenés à effectuer n'importe quelle tâche, selon leur formation (ex: toutes les techniciennes cataloguent, toutes les bibliothécaires effectuent des recherches de littérature peu importe le niveau d'exhaustivité)"/>
    <s v="NON"/>
    <m/>
    <m/>
    <m/>
    <m/>
    <m/>
    <m/>
    <s v="Excel"/>
    <s v="NON"/>
    <s v="NON"/>
    <s v="Technicienne en documentation, Bibliothécaire, Chef d'équipe"/>
    <s v="OUI"/>
    <s v="Je ne sais pas"/>
    <s v="NON"/>
    <m/>
    <s v="Ne s'applique pas"/>
    <m/>
    <m/>
    <m/>
    <m/>
    <m/>
    <n v="1"/>
    <s v="Ne s'applique pas"/>
    <m/>
    <s v="OUI"/>
    <s v="NON"/>
    <s v="Oui"/>
    <s v="Koha"/>
    <n v="1"/>
    <n v="1"/>
    <m/>
    <n v="1"/>
    <s v="Répertoire de vedettes-matière de l'Université Laval"/>
    <s v="NON"/>
    <s v="NON"/>
    <x v="1"/>
    <m/>
    <s v="Oui"/>
    <s v="employés, médecins dans le cadre de leurs fonctions"/>
    <s v="Un logiciel ou système informatique sert de guichet unique (Ex. Octopus...), Courriel à un guichet unique"/>
    <n v="1"/>
    <m/>
    <m/>
    <m/>
    <s v="Logiciel"/>
    <s v="Très souvent"/>
    <m/>
    <s v="Très souvent"/>
    <m/>
    <m/>
    <m/>
    <s v="Le demandeur ou son programme"/>
    <s v="Format électronique par courriel"/>
    <n v="1"/>
    <m/>
    <m/>
    <m/>
    <s v="Logiciel (Ex: base Access)"/>
    <s v="Octopus"/>
    <s v="NON"/>
    <m/>
    <s v="Heure d'arrivée des demandes"/>
    <s v="Oui"/>
    <s v="NON"/>
    <s v="NON"/>
    <m/>
    <s v="Technicienne en documentation, Bibliothécaire"/>
    <s v="Infirmières (cliniciennes, IPS, etc.), Professionnels de la santé (psychologue, travailleur social, etc.)"/>
    <m/>
    <m/>
    <s v="Selon la demande"/>
    <s v="Non"/>
    <m/>
    <m/>
    <m/>
    <m/>
    <m/>
    <m/>
    <s v="Soutien à la recherche documentaire, Veille Informationelle, Diffusion de tables matières"/>
    <n v="1"/>
    <n v="1"/>
    <m/>
    <m/>
    <n v="1"/>
    <m/>
    <m/>
    <s v="NON"/>
    <m/>
    <s v="OUI"/>
    <s v="OUI"/>
    <s v="Rencontre avec les directions et services, Nouvelles dans l'intranet"/>
    <m/>
    <m/>
    <m/>
    <m/>
    <m/>
    <m/>
    <m/>
  </r>
  <r>
    <x v="8"/>
    <s v="CISSS de Lanaudière"/>
    <x v="1"/>
    <m/>
    <m/>
    <x v="0"/>
    <s v="OUI"/>
    <x v="4"/>
    <x v="1"/>
    <n v="2"/>
    <x v="2"/>
    <x v="1"/>
    <x v="1"/>
    <n v="4"/>
    <n v="3"/>
    <n v="1"/>
    <s v="Bibliothécaire"/>
    <m/>
    <s v="Direction de l'enseignement et de la recherche"/>
    <x v="0"/>
    <m/>
    <s v="Recherche"/>
    <m/>
    <s v="OUI"/>
    <m/>
    <s v="NON"/>
    <n v="2"/>
    <s v="OUI"/>
    <s v="OUI"/>
    <m/>
    <s v="Les membres de l'équipe peuvent être amenés à effectuer n'importe quelle tâche, selon leur formation (ex: toutes les techniciennes cataloguent, toutes les bibliothécaires effectuent des recherches de littérature peu importe le niveau d'exhaustivité)"/>
    <s v="OUI"/>
    <n v="1"/>
    <n v="1"/>
    <n v="1"/>
    <n v="1"/>
    <m/>
    <s v="OUI"/>
    <s v="Excel"/>
    <s v="OUI"/>
    <s v="OUI"/>
    <s v="Bibliothécaire"/>
    <s v="OUI"/>
    <s v="Je ne sais pas"/>
    <s v="OUI"/>
    <s v="RUISSS de l'Université de Montréal"/>
    <s v="Employé de l’organisation ayant un statut auprès de l’université affiliée (Ex.: Médecin titularisé, employé avec un statut d’enseignant)"/>
    <n v="1"/>
    <m/>
    <m/>
    <m/>
    <m/>
    <m/>
    <s v="OUI"/>
    <s v="Professeurs et étudiants uniquement"/>
    <s v="OUI"/>
    <s v="OUI"/>
    <s v="Oui"/>
    <s v="Kentika"/>
    <n v="1"/>
    <n v="1"/>
    <m/>
    <m/>
    <s v="Répertoire de vedettes-matière de l'Université Laval"/>
    <s v="OUI"/>
    <s v="NON"/>
    <x v="0"/>
    <s v="documents acquis par les departements "/>
    <s v="Oui"/>
    <s v="Tous"/>
    <s v="Courriel à un guichet unique, Courriel à un membre du personnel de la bibliothèque, En personne"/>
    <n v="1"/>
    <m/>
    <n v="1"/>
    <n v="1"/>
    <m/>
    <s v="Très souvent"/>
    <s v="Très souvent"/>
    <s v="Peu"/>
    <s v="Très souvent"/>
    <s v="Très souvent"/>
    <s v="Très souvent"/>
    <s v="La Bibliothèque"/>
    <s v="Format électronique par courriel"/>
    <n v="1"/>
    <m/>
    <m/>
    <m/>
    <s v="Formulaire papier"/>
    <s v="Aucun"/>
    <s v="OUI"/>
    <s v="Plusieurs, surtout ceux dont on recoit les étudiants et stagiaires"/>
    <s v="Heure d'arrivée des demandes"/>
    <s v="Oui"/>
    <s v="NON"/>
    <s v="NON"/>
    <m/>
    <s v="Bibliothécaire"/>
    <s v="Chercheurs, Gestionnaires, Infirmières (cliniciennes, IPS, etc.), Professionnels de la santé (psychologue, travailleur social, etc.), Stagiaires/ résidents"/>
    <m/>
    <m/>
    <s v="Selon la demande"/>
    <s v="Oui"/>
    <s v="Demande interne pour des documents produits à l'externe (ex: utilisation d'image pour la publication d'un article ou d'un rapport), Promotion de l'utilization, ou formations sur l'utilization, de licences Creative Commons, Utilisation de licences Creative Commons pour la production d'oeuvre de votre organisation"/>
    <s v="OUI"/>
    <s v="NON"/>
    <s v="OUI"/>
    <s v="NON"/>
    <s v="OUI"/>
    <s v="Soutien à la recherche documentaire, Revue systématique, Veille Informationelle, Dépôt légal (attribution des ISBN, ISSN)"/>
    <n v="1"/>
    <m/>
    <m/>
    <n v="1"/>
    <n v="1"/>
    <n v="1"/>
    <m/>
    <s v="OUI"/>
    <s v="EXTERNE (vous avez un site web qui est propre à la bibliothèque)"/>
    <s v="OUI"/>
    <s v="OUI"/>
    <s v="Articles promotionnels (signet, carte d'affaire, etc.), Articles dans le bulletin interne, Rencontre avec les directions et services, Site web, Courriel marketing"/>
    <m/>
    <m/>
    <m/>
    <m/>
    <m/>
    <m/>
    <m/>
  </r>
  <r>
    <x v="9"/>
    <s v="CISSS de Laval"/>
    <x v="1"/>
    <m/>
    <m/>
    <x v="4"/>
    <s v="OUI"/>
    <x v="1"/>
    <x v="1"/>
    <n v="2"/>
    <x v="2"/>
    <x v="2"/>
    <x v="2"/>
    <n v="7"/>
    <n v="5"/>
    <n v="2"/>
    <s v="Directeur"/>
    <s v="Anthropologie"/>
    <s v="Direction de l'enseignement universitaire et de la recherche"/>
    <x v="0"/>
    <s v="Affaires universitaires"/>
    <s v="Recherche"/>
    <m/>
    <s v="OUI"/>
    <m/>
    <s v="NON"/>
    <n v="6"/>
    <s v="OUI"/>
    <s v="OUI"/>
    <m/>
    <s v="Quelques tâches sont effectuées par toutes mais il y a des spécialités (ex: le catalogage est effectué par 1-2 techniciennes seulement, 1 bibliothécaire est dédié aux revues systématiques)"/>
    <s v="OUI"/>
    <m/>
    <n v="1"/>
    <n v="1"/>
    <n v="1"/>
    <n v="1"/>
    <s v="OUI"/>
    <s v="ACCESS, Fichier Excel"/>
    <s v="OUI"/>
    <s v="NON"/>
    <s v="Bibliothécaire"/>
    <s v="Ne s'applique pas"/>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Deux bibliothécaires et un technicien en documentation"/>
    <n v="1"/>
    <n v="1"/>
    <n v="1"/>
    <m/>
    <m/>
    <m/>
    <s v="Je ne sais pas"/>
    <m/>
    <s v="OUI"/>
    <s v="NON"/>
    <s v="Oui"/>
    <s v="Kentika"/>
    <n v="1"/>
    <n v="1"/>
    <m/>
    <n v="1"/>
    <s v="Répertoire de vedettes-matière de l'Université Laval"/>
    <s v="OUI"/>
    <s v="OUI"/>
    <x v="1"/>
    <m/>
    <s v="Oui"/>
    <s v="Employés, Médecin, Résidents, Bénévoles, stagiaires"/>
    <s v="Courriel à un guichet unique, Courriel à un membre du personnel de la bibliothèque, En personne, Fax et téléphone"/>
    <n v="1"/>
    <m/>
    <n v="1"/>
    <n v="1"/>
    <s v="Fax et téléphone"/>
    <s v="Très souvent"/>
    <s v="Pas du tout"/>
    <s v="Peu"/>
    <s v="Régulièrement"/>
    <s v="Pas du tout"/>
    <s v="Pas du tout"/>
    <s v="Le demandeur ou son programme"/>
    <s v="Format papier par le courrier interne, Format électronique par courriel"/>
    <n v="1"/>
    <m/>
    <n v="1"/>
    <m/>
    <s v="Formulaire papier, Logiciel (Ex: base Access)"/>
    <s v="ACCESS"/>
    <s v="OUI"/>
    <s v="ABSAUM, McGill, UdeM, Freeshare Docline, Établissements réseau Santé"/>
    <s v="N/A PEB centralisé"/>
    <s v="Oui"/>
    <s v="OUI"/>
    <s v="NON"/>
    <m/>
    <s v="Technicienne en documentation, Bibliothécaire"/>
    <s v="Chercheurs, Gestionnaires, Infirmières (cliniciennes, IPS, etc.), Médecins, Professionnels de la santé (psychologue, travailleur social, etc.), Stagiaires/ résidents"/>
    <m/>
    <m/>
    <s v="Selon la demande"/>
    <s v="Oui"/>
    <s v="Demande interne pour des documents produits à l'externe (ex: utilisation d'image pour la publication d'un article ou d'un rapport)"/>
    <s v="OUI"/>
    <s v="OUI"/>
    <s v="NON"/>
    <s v="NON"/>
    <s v="NON"/>
    <s v="Soutien à la recherche documentaire, Revue systématique, Veille Informationelle, Diffusion de tables matières, Dépôt légal (attribution des ISBN, ISSN), Centre d’information aux patients"/>
    <n v="1"/>
    <n v="1"/>
    <n v="1"/>
    <n v="1"/>
    <n v="1"/>
    <n v="1"/>
    <m/>
    <s v="OUI"/>
    <s v="INTERNE (vous avez une section dans le site web de votre institution), EXTERNE (vous avez un site web qui est propre à la bibliothèque)"/>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Réseaux sociaux, Cyberlettre, blogue, Téléviseurs"/>
    <m/>
    <m/>
    <m/>
    <m/>
    <m/>
    <m/>
    <s v="Une des bibliothèques possède une salle d'enseignement qui peut-être utilisée pour la formation ou les réunions. Elle est dédiée à la Direction._x000a_Quoiqu'il il y a une fusion des bibliothèques, plusieurs événements (déménagements, retraites, arrivées/départs), viennent bousculer la stabilité de l'offre de service._x000a_"/>
  </r>
  <r>
    <x v="10"/>
    <s v="CISSS de l'Outaouais"/>
    <x v="1"/>
    <m/>
    <m/>
    <x v="4"/>
    <s v="OUI"/>
    <x v="4"/>
    <x v="1"/>
    <n v="2"/>
    <x v="1"/>
    <x v="1"/>
    <x v="1"/>
    <n v="3"/>
    <n v="3"/>
    <n v="0"/>
    <s v="Adjoint à la direction"/>
    <m/>
    <s v="Direction de l'enseignement, des relations universitaires et de la recherche (DERUR)"/>
    <x v="0"/>
    <s v="Affaires universitaires"/>
    <s v="Recherche"/>
    <m/>
    <s v="OUI"/>
    <m/>
    <s v="NON"/>
    <n v="3"/>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m/>
    <n v="1"/>
    <n v="1"/>
    <s v="OUI"/>
    <s v="Excel"/>
    <s v="NON"/>
    <s v="OUI"/>
    <s v="Adjointe à la direction"/>
    <s v="OUI"/>
    <s v="Je ne sais pas"/>
    <s v="Partiellement"/>
    <s v="RUISSS de l'Université de Montréal"/>
    <s v="Employé de l’organisation ayant un statut auprès de l’université affiliée (Ex.: Médecin titularisé, employé avec un statut d’enseignant)"/>
    <n v="1"/>
    <m/>
    <m/>
    <m/>
    <m/>
    <m/>
    <s v="OUI"/>
    <s v="formulaire de demande doit être approuvé par l'université"/>
    <s v="OUI"/>
    <s v="OUI"/>
    <s v="Oui"/>
    <s v="Koha"/>
    <m/>
    <n v="1"/>
    <m/>
    <m/>
    <s v="Répertoire de vedettes-matière de l'Université Laval"/>
    <s v="NON"/>
    <s v="NON"/>
    <x v="0"/>
    <s v="documents acquis par les departements "/>
    <s v="Oui"/>
    <s v="tous les employés de l'établissement ayant un compte de bibliothèque"/>
    <s v="Courriel à un guichet unique, Courriel à un membre du personnel de la bibliothèque, Demande via un formulaire ou système de demande sur le site web de la bibliothèque, En personne"/>
    <n v="1"/>
    <n v="1"/>
    <n v="1"/>
    <n v="1"/>
    <m/>
    <s v="Très souvent"/>
    <s v="Pas du tout"/>
    <s v="Régulièrement"/>
    <s v="Régulièrement"/>
    <s v="Pas du tout"/>
    <s v="Régulièrement"/>
    <s v="entente de réciprocité gratuite / groupe Freeshare Docline"/>
    <s v="Format électronique via un outil qui respecte la loi sur le droit d'auteur ou presque (Ex: Jirafeau, Article exchange)"/>
    <m/>
    <n v="1"/>
    <m/>
    <m/>
    <s v="Tableau Excel"/>
    <m/>
    <s v="OUI"/>
    <s v="université affiliée"/>
    <s v="Appartenance du document demandé"/>
    <s v="Oui"/>
    <s v="NON"/>
    <s v="NON"/>
    <m/>
    <s v="Technicienne en documentation, Bibliothécaire"/>
    <s v="Professionnels de la santé (psychologue, travailleur social, etc.), Stagiaires/ résidents, APPR"/>
    <m/>
    <m/>
    <s v="Selon la demande"/>
    <s v="Non"/>
    <m/>
    <m/>
    <m/>
    <m/>
    <m/>
    <m/>
    <s v="Soutien à la recherche documentaire, Diffusion de tables matières, Dépôt légal (attribution des ISBN, ISSN)"/>
    <n v="1"/>
    <n v="1"/>
    <n v="1"/>
    <m/>
    <m/>
    <m/>
    <m/>
    <s v="NON"/>
    <m/>
    <s v="NON"/>
    <m/>
    <s v="Allocution lors de la journée d'accueil des résidents, des nouveaux employés, ou des stagiaires, Affichage au sein de votre établissement, Articles dans le bulletin interne, Présence lors de conférence, congrès ou journée spéciale, Rencontre avec les directions et services, listes de diffusion par courriel (abonnés), activités spéciales à la bibliothèque (ex. journée portes ouvertes)"/>
    <m/>
    <m/>
    <m/>
    <m/>
    <m/>
    <m/>
    <m/>
  </r>
  <r>
    <x v="11"/>
    <s v="CISSS des Laurentides"/>
    <x v="1"/>
    <m/>
    <m/>
    <x v="0"/>
    <s v="OUI"/>
    <x v="5"/>
    <x v="1"/>
    <n v="1"/>
    <x v="0"/>
    <x v="0"/>
    <x v="0"/>
    <n v="3"/>
    <n v="1"/>
    <n v="2"/>
    <s v="Technicienne en documentation "/>
    <m/>
    <s v="Direction de l’enseignement et de la recherche"/>
    <x v="0"/>
    <m/>
    <s v="Recherche"/>
    <m/>
    <s v="OUI"/>
    <m/>
    <s v="OUI"/>
    <n v="1"/>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m/>
    <s v="OUI"/>
    <s v="Excel"/>
    <s v="OUI"/>
    <s v="OUI"/>
    <s v="Directrice adjointe de la direction"/>
    <s v="OUI"/>
    <s v="Je ne sais pas"/>
    <s v="NON"/>
    <m/>
    <s v="Employé de l’organisation n’ayant aucun statut auprès de l’université affiliée (Ex. : infirmière, administrateur..."/>
    <m/>
    <m/>
    <m/>
    <n v="1"/>
    <m/>
    <m/>
    <s v="NON"/>
    <m/>
    <s v="OUI"/>
    <s v="NON"/>
    <s v="Non"/>
    <m/>
    <n v="1"/>
    <n v="1"/>
    <m/>
    <m/>
    <s v="Répertoire de vedettes-matière de l'Université Laval"/>
    <s v="OUI"/>
    <s v="OUI"/>
    <x v="1"/>
    <m/>
    <s v="Oui"/>
    <s v="Tout le personnel"/>
    <s v="Courriel à un guichet unique, Courriel à un membre du personnel de la bibliothèque, Demande via un formulaire ou système de demande sur le site web de la bibliothèque, En personne"/>
    <n v="1"/>
    <n v="1"/>
    <n v="1"/>
    <n v="1"/>
    <m/>
    <s v="Régulièrement"/>
    <s v="Pas du tout"/>
    <s v="Régulièrement"/>
    <s v="Pas du tout"/>
    <s v="Pas du tout"/>
    <s v="Pas du tout"/>
    <s v="La Bibliothèque"/>
    <s v="Format papier par le courrier interne"/>
    <m/>
    <m/>
    <n v="1"/>
    <m/>
    <s v="Tableau Excel"/>
    <m/>
    <s v="NON"/>
    <m/>
    <s v="Objet de la demande"/>
    <s v="Oui"/>
    <s v="OUI"/>
    <s v="NON"/>
    <m/>
    <s v="Technicienne en documentation"/>
    <s v="Infirmières (cliniciennes, IPS, etc.), Professionnels de la santé (psychologue, travailleur social, etc.)"/>
    <m/>
    <m/>
    <s v="Selon la demande"/>
    <s v="Oui"/>
    <s v="Demande interne pour des documents produits à l'externe (ex: utilisation d'image pour la publication d'un article ou d'un rapport)"/>
    <s v="OUI"/>
    <s v="Je ne sais pas"/>
    <s v="NON"/>
    <s v="NON"/>
    <s v="NON"/>
    <s v="Soutien à la recherche documentaire, Revue systématique, Veille Informationelle, Diffusion de tables matières, Dépôt légal (attribution des ISBN, ISSN)"/>
    <n v="1"/>
    <n v="1"/>
    <n v="1"/>
    <n v="1"/>
    <n v="1"/>
    <m/>
    <m/>
    <s v="OUI"/>
    <s v="Intranet"/>
    <s v="OUI"/>
    <s v="OUI"/>
    <s v="Articles promotionnels (signet, carte d'affaire, etc.), Articles dans le bulletin interne, Rencontre avec les directions et services"/>
    <m/>
    <m/>
    <m/>
    <m/>
    <m/>
    <m/>
    <m/>
  </r>
  <r>
    <x v="12"/>
    <s v="CISSS du Bas St-Laurent"/>
    <x v="1"/>
    <m/>
    <m/>
    <x v="4"/>
    <s v="OUI"/>
    <x v="5"/>
    <x v="1"/>
    <n v="1"/>
    <x v="1"/>
    <x v="1"/>
    <x v="1"/>
    <n v="1"/>
    <n v="1"/>
    <n v="0"/>
    <s v="Responsable du centre de documentation"/>
    <m/>
    <s v="Direction des services multidisciplinaires"/>
    <x v="1"/>
    <m/>
    <m/>
    <s v="services professionnels"/>
    <s v="OUI"/>
    <m/>
    <s v="OUI"/>
    <n v="1"/>
    <s v="OUI"/>
    <s v="OUI"/>
    <m/>
    <s v="Je suis seule, je fais tout"/>
    <s v="OUI"/>
    <n v="1"/>
    <n v="1"/>
    <n v="1"/>
    <n v="1"/>
    <n v="1"/>
    <s v="OUI"/>
    <s v="Je remplis une feuille tous les jours que je compile à chaque fin de période. Je dois envoyer cette compilation à un responsable des statistiques."/>
    <s v="OUI"/>
    <s v="NON"/>
    <s v="Technicienne en documentation"/>
    <m/>
    <s v="En fonction des dépenses d'abonnements récurrentes (abonnements, licences) et une moyenne des achats de livres par année."/>
    <s v="NON"/>
    <m/>
    <s v="Employé de l’organisation ayant un statut auprès de l’université affiliée (Ex.: Médecin titularisé, employé avec un statut d’enseignant)"/>
    <n v="1"/>
    <m/>
    <m/>
    <m/>
    <m/>
    <m/>
    <s v="OUI"/>
    <s v="Être chargé d'enseignement ou responsable du centre de documentation!"/>
    <s v="OUI"/>
    <s v="NON"/>
    <s v="Oui"/>
    <s v="Koha"/>
    <n v="1"/>
    <n v="1"/>
    <m/>
    <m/>
    <s v="Répertoire de vedettes-matière de l'Université Laval"/>
    <s v="NON"/>
    <s v="OUI"/>
    <x v="1"/>
    <m/>
    <s v="Oui"/>
    <s v="Tous"/>
    <s v="Demande via un formulaire ou système de demande sur le site web de la bibliothèque, À l'aide de leur dossier d'usager du SIGB.  Un formulaire multifonctions sera bientôt en place aussi."/>
    <m/>
    <n v="1"/>
    <m/>
    <m/>
    <s v="Santécom par l'utilisateur"/>
    <s v="Très souvent"/>
    <s v="Peu"/>
    <s v="Peu"/>
    <s v="Peu"/>
    <s v="Pas du tout"/>
    <s v="Pas du tout"/>
    <s v="S'il y a des frais (ce que nous réussissons à éviter la plupart du temps), une demande d'achat doit être faite et signé par le supérieur du requérant.  Le montant passe alors sur le budget de documentation de la direction du requérant (administré par la responsable du centre de documentation)"/>
    <s v="Format papier par le courrier interne, Télécopieur aussi"/>
    <m/>
    <m/>
    <n v="1"/>
    <s v="télécopieur"/>
    <s v="La demande est traitée assez rapidement (dans la journée) alors pas vraiment de suivi à faire sauf les statistiques."/>
    <m/>
    <s v="OUI"/>
    <s v="Nous avons une entente Biblio+ (UQAR, Institut maritime du Québec, Bibliothèque municipale, Commission scolaire des Phares).  Les services sont sans frais et disponibles pour nos employés vs les étudiants de ces établissements."/>
    <s v="n/a"/>
    <s v="Oui"/>
    <s v="OUI"/>
    <s v="NON"/>
    <m/>
    <s v="Technicienne en documentation"/>
    <s v="Se sont plutôt des formations à la demande et non des groupes."/>
    <m/>
    <m/>
    <s v="Selon la demande"/>
    <s v="Non"/>
    <m/>
    <m/>
    <m/>
    <m/>
    <m/>
    <m/>
    <s v="Soutien à la recherche documentaire, Veille Informationelle, Diffusion de tables matières, Dépôt légal (attribution des ISBN, ISSN), Prêt de boîtes de pratique de techniques pour les résidents et externes.  Prêt du matériel audiovisuel.  Recherches bibliographiques."/>
    <n v="1"/>
    <n v="1"/>
    <n v="1"/>
    <m/>
    <n v="1"/>
    <m/>
    <s v=" Prêt de boîtes de pratique de techniques pour les résidents et externes.  Prêt du matériel audiovisuel.  Recherches bibliographiques."/>
    <s v="OUI"/>
    <s v="INTERNE (vous avez une section dans le site web de votre institution)"/>
    <s v="OUI"/>
    <s v="OUI"/>
    <s v="Articles promotionnels (signet, carte d'affaire, etc.), Articles dans le bulletin interne, Présence lors de conférence, congrès ou journée spéciale, Publications régulières dans le carrousel de l'Intranet."/>
    <m/>
    <m/>
    <m/>
    <m/>
    <m/>
    <m/>
    <s v="Le budget du centre de documentation est composée d'une grosse enveloppe, divisée par la suite entre les directions selon divers critères (mais le montant reste au numéro de service du centre de documentation, le tout géré par chiffrier Excel).  Trois fois par année, le solde du budget de documentation, de chaque direction, est envoyé à chaque directeur."/>
  </r>
  <r>
    <x v="13"/>
    <s v="CIUSSS de la Capitale Nationale"/>
    <x v="2"/>
    <n v="4"/>
    <s v="santé mentale_x000a_premières lignes_x000a_déficience physique_x000a_jeunesse"/>
    <x v="0"/>
    <s v="OUI"/>
    <x v="1"/>
    <x v="2"/>
    <n v="4"/>
    <x v="0"/>
    <x v="0"/>
    <x v="0"/>
    <n v="9"/>
    <n v="6"/>
    <n v="3"/>
    <s v="Chef de service"/>
    <m/>
    <s v="Direction de l'enseignement et des affaires universitaires (DEAU)"/>
    <x v="0"/>
    <s v="Affaires universitaires"/>
    <m/>
    <m/>
    <s v="OUI"/>
    <m/>
    <s v="NON"/>
    <n v="2"/>
    <s v="OUI"/>
    <s v="OUI"/>
    <m/>
    <s v="Quelques tâches sont effectuées par toutes mais il y a des spécialités (ex: le catalogage est effectué par 1-2 techniciennes seulement, 1 bibliothécaire est dédié aux revues systématiques)"/>
    <s v="OUI"/>
    <n v="1"/>
    <n v="1"/>
    <n v="1"/>
    <n v="1"/>
    <n v="1"/>
    <s v="OUI"/>
    <s v="ACCESS, Fichier Excel"/>
    <s v="NON"/>
    <s v="OUI"/>
    <s v="Chef de service"/>
    <s v="NON"/>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Nous ne savons pas exactement, mais en gros :_x000a_Employés de l’organisation ayant un statut auprès de l’université affiliée, chercheurs payés par l'Université Laval, superviseurs de stage."/>
    <s v="OUI"/>
    <s v="OUI"/>
    <s v="Oui"/>
    <s v="Koha"/>
    <n v="1"/>
    <n v="1"/>
    <m/>
    <n v="1"/>
    <s v="Répertoire de vedettes-matière de l'Université Laval, Maison"/>
    <s v="NON"/>
    <s v="OUI"/>
    <x v="0"/>
    <s v="documents acquis par les departements "/>
    <s v="Oui"/>
    <s v="Tous"/>
    <s v="Courriel à un guichet unique, Courriel à un membre du personnel de la bibliothèque, Demande via un formulaire ou système de demande sur le site web de la bibliothèque, En personne"/>
    <n v="1"/>
    <n v="1"/>
    <n v="1"/>
    <n v="1"/>
    <m/>
    <s v="Régulièrement"/>
    <s v="Peu"/>
    <s v="Peu"/>
    <s v="Régulièrement"/>
    <s v="Peu"/>
    <s v="Peu"/>
    <s v="La Bibliothèque"/>
    <s v="Format papier par le courrier interne, Format électronique par courriel"/>
    <n v="1"/>
    <m/>
    <n v="1"/>
    <m/>
    <s v="Logiciel (Ex: base Access)"/>
    <m/>
    <s v="OUI"/>
    <s v="Université Laval, Réseau santécom, Biblio-Santé"/>
    <s v="Heure d'arrivée des demandes"/>
    <s v="Oui"/>
    <s v="NON"/>
    <s v="NON"/>
    <m/>
    <s v="Bibliothécaire"/>
    <s v="Chercheurs, Étudiants des centres de recherche"/>
    <m/>
    <m/>
    <s v="Selon la demande"/>
    <s v="Oui"/>
    <s v="Promotion de l'utilization, ou formations sur l'utilization, de licences Creative Commons, Utilisation de licences Creative Commons pour la production d'oeuvre de votre organisation"/>
    <s v="OUI"/>
    <s v="NON"/>
    <s v="NON"/>
    <s v="OUI"/>
    <s v="NON"/>
    <s v="Soutien à la recherche documentaire, Revue systématique, Diffusion de tables matières, Dépôt légal (attribution des ISBN, ISSN)"/>
    <n v="1"/>
    <n v="1"/>
    <m/>
    <n v="1"/>
    <m/>
    <n v="1"/>
    <m/>
    <s v="OUI"/>
    <s v="INTERNE (vous avez une section dans le site web de votre institution)"/>
    <s v="OUI"/>
    <s v="OUI"/>
    <s v="Articles promotionnels (signet, carte d'affaire, etc.), Articles dans le bulletin interne, Présence lors de conférence, congrès ou journée spéciale, Rencontre avec les directions et services, Site web"/>
    <m/>
    <m/>
    <m/>
    <m/>
    <m/>
    <m/>
    <m/>
  </r>
  <r>
    <x v="14"/>
    <s v="CIUSSS de la Mauricie et du Centre du Québec"/>
    <x v="2"/>
    <n v="1"/>
    <s v="spectre de l'autisme et trouble du développement"/>
    <x v="0"/>
    <s v="OUI"/>
    <x v="4"/>
    <x v="1"/>
    <n v="6"/>
    <x v="2"/>
    <x v="2"/>
    <x v="1"/>
    <n v="9"/>
    <n v="8"/>
    <n v="1"/>
    <s v="Chef de service"/>
    <m/>
    <s v="Direction de l'enseignement universitaire, de la recherche et de l'innovation"/>
    <x v="0"/>
    <s v="Affaires universitaires"/>
    <s v="Recherche"/>
    <s v="innovation"/>
    <s v="OUI"/>
    <m/>
    <s v="NON"/>
    <n v="6"/>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m/>
    <n v="1"/>
    <m/>
    <s v="OUI"/>
    <s v="Excel, Koha"/>
    <s v="NON"/>
    <s v="NON"/>
    <s v="Technicienne en documentation, Bibliothécaire, Chef de service"/>
    <s v="Ne s'applique pas"/>
    <s v="Résidents, mission universitaire, patients, lit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s v="OUI"/>
    <s v="Membre de la communauté universitaire, ententes avant la Loi 10, membre de l'ASDESE, centre affilié universitaire"/>
    <s v="OUI"/>
    <s v="OUI"/>
    <s v="Oui"/>
    <s v="Koha"/>
    <n v="1"/>
    <n v="1"/>
    <n v="1"/>
    <m/>
    <s v="Répertoire de vedettes-matière de l'Université Laval, OPHQ (réindexation en RVM)"/>
    <s v="NON"/>
    <s v="OUI"/>
    <x v="0"/>
    <s v="Achats imputés aux départements faits par une bibliothèque sur six (les cinq autres bibliothèques cataloguent les documents dans Koha)"/>
    <s v="Oui"/>
    <s v="Tous"/>
    <s v="Courriel à un guichet unique, Courriel à un membre du personnel de la bibliothèque, En personne"/>
    <n v="1"/>
    <m/>
    <n v="1"/>
    <n v="1"/>
    <m/>
    <s v="Très souvent"/>
    <s v="Peu"/>
    <s v="Régulièrement"/>
    <s v="Très souvent"/>
    <s v="Peu"/>
    <s v="Très souvent"/>
    <s v="la bibliothèque à moins qu'une entente ne soit conclue pour un projet"/>
    <s v="Format papier par le courrier interne, Format électronique via un outil qui respecte la loi sur le droit d'auteur ou presque (Ex: Jirafeau, Article exchange)"/>
    <m/>
    <n v="1"/>
    <n v="1"/>
    <m/>
    <s v="Tableau Excel, systèmes comme Docline et WorldShare"/>
    <m/>
    <s v="OUI"/>
    <s v="ABSAUM, ASDESE, universités"/>
    <s v="Chacune gère ses PEB, mais peut prendre la relève d'une autre car nous avons sept adresses génériques Outlook (une générale et six spécifiques, une pour chaque biblio) auxquelles tout le monde a accès en mode lecture-écriture. Nomination de substituts pendant les vacances. Partage des codes d'accès Docline et cie."/>
    <s v="Oui"/>
    <s v="OUI"/>
    <s v="NON"/>
    <m/>
    <s v="Technicienne en documentation, Bibliothécaire"/>
    <s v="Chercheurs, Gestionnaires, Infirmières (cliniciennes, IPS, etc.), Médecins, Professionnels de la santé (psychologue, travailleur social, etc.), Stagiaires/ résidents"/>
    <m/>
    <m/>
    <s v="Selon la demande, Calendrier de formation programmée à l'avance"/>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Promotion de l'utilization, ou formations sur l'utilization, de licences Creative Commons, Utilisation de licences Creative Commons pour la production d'oeuvre de votre organisation"/>
    <s v="OUI"/>
    <s v="OUI"/>
    <s v="OUI"/>
    <s v="Je ne sais pas"/>
    <s v="OUI"/>
    <s v="Soutien à la recherche documentaire, Revue systématique, Veille Informationelle, Diffusion de tables matières, Dépôt légal (attribution des ISBN, ISSN), Centre d’information aux patients"/>
    <n v="1"/>
    <n v="1"/>
    <n v="1"/>
    <n v="1"/>
    <n v="1"/>
    <n v="1"/>
    <m/>
    <s v="NON"/>
    <m/>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m/>
    <m/>
    <m/>
    <m/>
    <m/>
    <m/>
    <s v="CIUSSS Mauricie-Centre-du-Québec (et non CISSS)."/>
  </r>
  <r>
    <x v="15"/>
    <s v="CIUSSS de l'Est-de-l'Ïle de Montréal"/>
    <x v="2"/>
    <n v="2"/>
    <s v="Santé_x000a_Santé mentale"/>
    <x v="0"/>
    <s v="OUI"/>
    <x v="4"/>
    <x v="2"/>
    <n v="4"/>
    <x v="2"/>
    <x v="0"/>
    <x v="0"/>
    <n v="7"/>
    <n v="5"/>
    <n v="2"/>
    <s v="Chef des services didactiques (bibliothèques et services d'audiovisuel)"/>
    <s v="Photographe"/>
    <s v="Direction de l'enseignement universitaire"/>
    <x v="0"/>
    <s v="Affaires universitaires"/>
    <m/>
    <m/>
    <s v="NON"/>
    <s v="NON"/>
    <s v="NON"/>
    <n v="3"/>
    <s v="OUI"/>
    <s v="OUI"/>
    <m/>
    <s v="Quelques tâches sont effectuées par toutes mais il y a des spécialités (ex: le catalogage est effectué par 1-2 techniciennes seulement, 1 bibliothécaire est dédié aux revues systématiques)"/>
    <s v="OUI"/>
    <n v="1"/>
    <n v="1"/>
    <n v="1"/>
    <n v="1"/>
    <n v="1"/>
    <s v="OUI"/>
    <s v="Access"/>
    <s v="Oui mais seulemetn dans le rapport annuel de la direction de l'enseignement universitaire"/>
    <s v="Ne s'applique pas"/>
    <s v="Bibliothécaire, Chef d'équipe"/>
    <s v="Ne s'applique pas"/>
    <s v="Je ne sais pas"/>
    <s v="OUI"/>
    <s v="RUISSS de l'Université de Montréal"/>
    <s v="Employé de l’organisation ayant un statut auprès de l’université affiliée (Ex.: Médecin titularisé, employé avec un statut d’enseignant)"/>
    <n v="1"/>
    <m/>
    <m/>
    <m/>
    <m/>
    <m/>
    <s v="Je ne sais pas"/>
    <m/>
    <s v="OUI"/>
    <s v="OUI"/>
    <s v="Oui"/>
    <s v="Les 3 sites ont 3 SIGB différents : Koha (IUSMM), Portfolio (HMR), Kentica (Santa Cabrini)"/>
    <m/>
    <n v="1"/>
    <m/>
    <m/>
    <s v="Répertoire de vedettes-matière de l'Université Laval, Différents dans les 3 sites : en plus des vedettes-matières il y a de l'indexation maison et utilisation des MeSH"/>
    <s v="OUI"/>
    <s v="OUI"/>
    <x v="0"/>
    <s v="documents acquis par les departements "/>
    <s v="Oui"/>
    <s v="Tous les employés, médecins, stagiaires, résidents, externes, chercheurs et employés dans 2 centres de recherche, du CIUSSS"/>
    <s v="Courriel à un guichet unique, En personne"/>
    <n v="1"/>
    <m/>
    <m/>
    <n v="1"/>
    <m/>
    <s v="Très souvent"/>
    <s v="Pas du tout"/>
    <s v="Peu"/>
    <s v="Régulièrement"/>
    <s v="Peu"/>
    <s v="Régulièrement"/>
    <s v="Le demandeur ou son programme"/>
    <s v="Format électronique par courriel"/>
    <n v="1"/>
    <m/>
    <m/>
    <m/>
    <s v="Formulaire papier"/>
    <m/>
    <s v="OUI"/>
    <s v="ABSAUM, Freeshare dans Docline, Ententes de réciprocité faites à la pièce"/>
    <s v="n/a"/>
    <s v="Oui"/>
    <s v="NON"/>
    <s v="NON"/>
    <m/>
    <s v="Technicienne en documentation, Bibliothécaire"/>
    <s v="Infirmières (cliniciennes, IPS, etc.), Professionnels de la santé (psychologue, travailleur social, etc.), Stagiaires/ résidents, Étudiants du centre de recherche"/>
    <m/>
    <m/>
    <s v="Selon la demande"/>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s v="OUI"/>
    <s v="Je ne sais pas"/>
    <s v="OUI"/>
    <s v="NON"/>
    <s v="NON"/>
    <s v="Soutien à la recherche documentaire, Revue systématique, Veille Informationelle, Dépôt légal (attribution des ISBN, ISSN), Centre d’information aux patients, routage de périodiques, révision de publications"/>
    <n v="1"/>
    <m/>
    <n v="1"/>
    <n v="1"/>
    <n v="1"/>
    <n v="1"/>
    <s v="routage de périodiques, révision de publications"/>
    <s v="OUI"/>
    <s v="INTERNE (vous avez une section dans le site web de votre institution), Centre d'information aux patients (HMR) a un site web à l'externe"/>
    <s v="OUI"/>
    <s v="OUI"/>
    <s v="Allocution lors de la journée d'accueil des résidents, des nouveaux employés, ou des stagiaires, Articles promotionnels (signet, carte d'affaire, etc.), Site web, Intranet"/>
    <m/>
    <m/>
    <m/>
    <m/>
    <m/>
    <m/>
    <s v="Comme nous ne sommes pas fusionnés, il était un peu difficile de répondre à certaines questions. J'aurais pu répondre oui et non en même temps, dépendamment des sites. J'ai donc répondu oui si au moins un des sites répondait à la question."/>
  </r>
  <r>
    <x v="16"/>
    <s v="CIUSSS de l'Estrie"/>
    <x v="2"/>
    <n v="3"/>
    <s v="Vieillissement_x000a_premières lignes_x000a_santé_x000a_"/>
    <x v="0"/>
    <s v="OUI"/>
    <x v="4"/>
    <x v="2"/>
    <n v="2"/>
    <x v="0"/>
    <x v="1"/>
    <x v="1"/>
    <n v="6"/>
    <n v="3"/>
    <n v="3"/>
    <s v="Adjoint à la direction"/>
    <m/>
    <s v="Direction de la coordination de la mission universitaire (DCMU)"/>
    <x v="1"/>
    <s v="Affaires universitaires"/>
    <m/>
    <m/>
    <s v="OUI"/>
    <m/>
    <s v="NON"/>
    <n v="4"/>
    <s v="NON"/>
    <s v="OUI"/>
    <m/>
    <s v="Il y a des spécialités, mais certaines tâches sont effectuées par plus d’une personne (ex : le catalogage est effectué par 3 des 6 employés, recherches documentaires sont effectuées par 5 des 6 employés, etc.)"/>
    <s v="OUI"/>
    <m/>
    <n v="1"/>
    <m/>
    <n v="1"/>
    <n v="1"/>
    <s v="OUI"/>
    <s v="Excel"/>
    <s v="NON"/>
    <s v="OUI"/>
    <s v="Adjointe au directeur"/>
    <s v="OUI"/>
    <s v="Je ne sais pas"/>
    <s v="NON"/>
    <m/>
    <s v="Employé de l’organisation ayant un statut auprès de l’université affiliée (Ex.: Médecin titularisé, employé avec un statut d’enseignant)"/>
    <n v="1"/>
    <m/>
    <m/>
    <m/>
    <m/>
    <m/>
    <s v="OUI"/>
    <s v="Il faut être l’employé de l’organisation ayant un statut auprès de l’université affiliée "/>
    <s v="OUI"/>
    <s v="OUI"/>
    <s v="Oui"/>
    <s v="Symphony de SirsiDynix  "/>
    <n v="1"/>
    <n v="1"/>
    <m/>
    <n v="1"/>
    <s v="Répertoire de vedettes-matière de l'Université Laval"/>
    <s v="NON"/>
    <s v="OUI"/>
    <x v="1"/>
    <m/>
    <s v="Oui"/>
    <s v="Tous les membres de la communauté du CIUSSS de l’Estrie – CHUS  "/>
    <s v="Courriel à un membre du personnel de la bibliothèque, Demande via un formulaire ou système de demande sur le site web de la bibliothèque, En personne"/>
    <m/>
    <n v="1"/>
    <n v="1"/>
    <n v="1"/>
    <m/>
    <s v="Très souvent"/>
    <s v="Peu"/>
    <s v="Très souvent"/>
    <s v="Régulièrement"/>
    <s v="Pas du tout"/>
    <s v="Pas du tout"/>
    <s v="La Bibliothèque"/>
    <s v="Format papier par le courrier interne"/>
    <m/>
    <m/>
    <n v="1"/>
    <m/>
    <s v="Formulaire papier, On écrit des notes  sur une copie de la demande reçue ou sur une copie de la demande de PEB envoyé à une bibliothèque prêteuse  (Ex. une copie imprimée de la demande DOCLINE)"/>
    <m/>
    <s v="OUI"/>
    <s v="Les membres du BiblioPôle  Sherbrooke : Université de Sherbrooke, Cégep de Sherbrooke, Université Bishop's, Séminaire de Sherbrooke, Bibliothèques de la Ville de Sherbrooke.  _x000a_ASDESE (Association des services de documentation en santé de l'Estrie)"/>
    <s v="n/a"/>
    <s v="Oui"/>
    <s v="NON"/>
    <s v="NON"/>
    <m/>
    <s v="Bibliothécaire"/>
    <s v="Chercheurs, Gestionnaires, Infirmières (cliniciennes, IPS, etc.), Professionnels de la santé (psychologue, travailleur social, etc.), Stagiaires/ résidents"/>
    <m/>
    <m/>
    <s v="Selon la demande"/>
    <s v="Non"/>
    <m/>
    <m/>
    <m/>
    <m/>
    <m/>
    <m/>
    <s v="Soutien à la recherche documentaire, Revue systématique, Veille Informationelle, Diffusion de tables matières, Dépôt légal (attribution des ISBN, ISSN), Soutien à l'utilisation d'un logiciel de gestion de références bibliographiques"/>
    <n v="1"/>
    <n v="1"/>
    <n v="1"/>
    <n v="1"/>
    <n v="1"/>
    <m/>
    <s v="Soutien à l'utilisation d'un logiciel de gestion de références bibliographiques"/>
    <s v="NON"/>
    <m/>
    <s v="OUI"/>
    <s v="NON"/>
    <s v="Articles dans le bulletin interne"/>
    <m/>
    <m/>
    <m/>
    <m/>
    <m/>
    <m/>
    <s v="Question numéro 1 _x000a_ Le nom de n0tre établissement qui figure dans le menu déroulant n’est pas correct. Le nom de notre établissement est le suivant : _x000a_Centre intégré universitaire de santé et de services sociaux de l'Estrie - Centre hospitalier universitaire de Sherbrooke (CIUSSS de l’Estrie-CHUS)_x000a__x000a_Question numéro 11_x000a_Théoriquement oui.  Mais dû à des contraintes informatiques, la réponse est non._x000a__x000a_Question numéro 20_x000a_Théoriquement oui, mais dans les faits, pour l'instant les budgets sont en partie cloisonnés._x000a__x000a_Question NO 24 _x000a_Pour le moment, nous ne faisons partie d’aucun consortium d’achat de ressources documentaires. Par contre, notre établissement étudie de très près la possibilité d’adhérer au consortium du RUIS de l’UdeM.     _x000a_"/>
  </r>
  <r>
    <x v="17"/>
    <s v="CIUSSS de l'Ouest-de-l'Ïle de Montréal"/>
    <x v="2"/>
    <n v="2"/>
    <s v="Santé_x000a_Santé mentale"/>
    <x v="2"/>
    <s v="OUI"/>
    <x v="1"/>
    <x v="0"/>
    <n v="2"/>
    <x v="0"/>
    <x v="1"/>
    <x v="1"/>
    <n v="8"/>
    <n v="4"/>
    <n v="4"/>
    <s v="Chef de service et bibliothécaire"/>
    <s v="Maîtrise en science de l'information/ Bibliothécaire"/>
    <s v="Direction Services Professionnels"/>
    <x v="1"/>
    <m/>
    <m/>
    <s v="services professionnels"/>
    <s v="OUI"/>
    <m/>
    <s v="NON"/>
    <n v="5"/>
    <s v="OUI"/>
    <s v="OUI"/>
    <m/>
    <s v="Les membres de l'équipe peuvent être amenés à effectuer n'importe quelle tâche, selon leur formation (ex: toutes les techniciennes cataloguent, toutes les bibliothécaires effectuent des recherches de littérature peu importe le niveau d'exhaustivité)"/>
    <s v="NON"/>
    <m/>
    <m/>
    <m/>
    <m/>
    <m/>
    <m/>
    <s v="Excel"/>
    <s v="Je ne sais pas"/>
    <s v="OUI"/>
    <s v="Chef de service"/>
    <s v="NON"/>
    <s v="Je ne sais pas"/>
    <s v="OUI"/>
    <s v="McGill"/>
    <s v="Employé de l’organisation ayant un statut auprès de l’université affiliée (Ex.: Médecin titularisé, employé avec un statut d’enseignant), Étudiants, résidents de McGill et médecins enseignants"/>
    <n v="1"/>
    <m/>
    <m/>
    <m/>
    <n v="1"/>
    <m/>
    <s v="OUI"/>
    <s v="Les 2 bibliothèques avec statut universitaire, St-Mary + Douglas. Sinon, étudiants &amp; résidents de McGill et médecins enseignants."/>
    <s v="OUI"/>
    <s v="OUI"/>
    <s v="Oui"/>
    <s v="KOHA à venir à l'automne 2019. Sinon Inmagic et Regard."/>
    <n v="1"/>
    <n v="1"/>
    <m/>
    <n v="1"/>
    <s v="Répertoire de vedettes-matière de l'Université Laval, Variable selon les 5 bibliothèques... RVM, LCSH, etc..."/>
    <s v="NON"/>
    <s v="OUI"/>
    <x v="1"/>
    <m/>
    <s v="Oui"/>
    <s v="Tous"/>
    <s v="Courriel à un membre du personnel de la bibliothèque, En personne, 2 adresses &quot;biblio&quot; existent au Douglas et à HSA, une adresse générique biblio pour les 5 sites est prévue à l'automne (non dédié spécifiquement au PEB)"/>
    <m/>
    <m/>
    <n v="1"/>
    <n v="1"/>
    <m/>
    <s v="Très souvent"/>
    <s v="Régulièrement"/>
    <s v="Peu"/>
    <s v="Régulièrement"/>
    <s v="Peu"/>
    <s v="Peu"/>
    <s v="Cela dépend des sites ! Nos politiques ne sont pas harmonisées..."/>
    <s v="Format électronique par courriel, Format électronique via un outil qui respecte la loi sur le droit d'auteur ou presque (Ex: Jirafeau, Article exchange)"/>
    <n v="1"/>
    <n v="1"/>
    <m/>
    <m/>
    <s v="Tableau Excel"/>
    <m/>
    <s v="NON"/>
    <m/>
    <s v="n/a"/>
    <s v="Oui"/>
    <s v="NON"/>
    <s v="NON"/>
    <m/>
    <s v="Bibliothécaire"/>
    <s v="Gestionnaires, Infirmières (cliniciennes, IPS, etc.), Professionnels de la santé (psychologue, travailleur social, etc.)"/>
    <m/>
    <m/>
    <s v="Selon la demande"/>
    <s v="Non"/>
    <m/>
    <m/>
    <m/>
    <m/>
    <m/>
    <m/>
    <s v="Soutien à la recherche documentaire, Revue systématique, Veille Informationelle, Diffusion de tables matières, Centre d’information aux patients"/>
    <n v="1"/>
    <n v="1"/>
    <m/>
    <n v="1"/>
    <n v="1"/>
    <n v="1"/>
    <m/>
    <s v="NON"/>
    <m/>
    <s v="OUI"/>
    <s v="OUI"/>
    <s v="Articles promotionnels (signet, carte d'affaire, etc.), Affichage au sein de votre établissement, Articles dans le bulletin interne, Rencontre avec les directions et services, Campagne promotionnelle prévue à l'automne 2019. Kiosques d'information, Infographie sur Intranet &amp; affiches, Nouvelles sur site intranet."/>
    <m/>
    <m/>
    <m/>
    <m/>
    <m/>
    <m/>
    <s v="Q 17: Statistiques peu uniformes, certaines données inexactes..._x000a_Q 24: Nous achetons des BD en lignes - hors McGill - afin de permettre accès aux employées du Ciusss Odim. Medline, Embase, Cinahl, HealthStar, PsycINFO._x000a_Q 50: Formation de groupes inexistante à ma connaissance. Formation 1 à 1. _x000a__x000a_QUELQUES COMMENTAIRES SUR LES 5 BIBLIOTHÈQUES DU CIUSSS ODIM._x000a__x000a_En réseau depuis 2015. L'hôpital Ste-Anne se joint aux 4 autres bibliothèques au printemps 2016._x000a_5 sites ont des bibliothèques: Douglas, St-Mary, Ste-Anne, Batshaw, Lasalle._x000a_Bibliothécaire en chef : Gilles Teasdale, depuis 2015._x000a_2 adresses &quot;biblio&quot; existent au Douglas et à HSA, une adresse générique biblio pour les 5 sites est prévue à l'automne (non dédié spécifiquement au PEB)_x000a__x000a_Fonctionnement en réseau très embryonnaire. Peu de politiques &amp; procédures communes._x000a_Structure organisationnelle à développer._x000a_Organisation &amp; répartition du travail à développer._x000a_Peu de projets structurants._x000a_Pas de plan stratégique pour les bibliothèques._x000a_Quelques comités de travail mis en place au printemps 2019._x000a_Catalogue Koha à venir, lancement prévu à l’automne 2019 (conversion terminée, phase test très avancée)._x000a__x000a__x000a__x000a__x000a__x000a__x000a__x000a__x000a__x000a__x000a__x000a__x000a__x000a__x000a__x000a__x000a__x000a__x000a__x000a_"/>
  </r>
  <r>
    <x v="18"/>
    <s v="CIUSSS du Centre-Ouest-de-l'Ïle de Montréal"/>
    <x v="2"/>
    <m/>
    <m/>
    <x v="2"/>
    <s v="OUI"/>
    <x v="3"/>
    <x v="2"/>
    <n v="1"/>
    <x v="1"/>
    <x v="1"/>
    <x v="1"/>
    <n v="8"/>
    <n v="7"/>
    <n v="1"/>
    <s v="Adjoint à la direction"/>
    <m/>
    <s v="Direction des affaires académiques"/>
    <x v="1"/>
    <s v="Affaires universitaires"/>
    <m/>
    <m/>
    <s v="NON"/>
    <s v="NON"/>
    <s v="NON"/>
    <n v="4"/>
    <s v="NON"/>
    <s v="NON"/>
    <s v="Chaque bibliothèque serts une clientèle spécifique, avec certaines clienteles non deservies."/>
    <s v="Quelques tâches sont effectuées par toutes mais il y a des spécialités (ex: le catalogage est effectué par 1-2 techniciennes seulement, 1 bibliothécaire est dédié aux revues systématiques)"/>
    <s v="OUI"/>
    <m/>
    <n v="1"/>
    <n v="1"/>
    <n v="1"/>
    <n v="1"/>
    <s v="OUI"/>
    <s v="Papier + Excel"/>
    <s v="OUI"/>
    <s v="NON"/>
    <s v="Chef d'équipe, Adjointe à la direction"/>
    <s v="OUI"/>
    <s v="Pour site principal HGJ: Budget alloué par MCgIll en fonction du nombre d'étudiants en rotation, pour 3 autres sites, Je ne sais pas"/>
    <s v="Partiellement"/>
    <s v="RUISSS de l'Université de Montréal + Certains achats sont faits en commun avec d'autres institutions affiliés à McGill"/>
    <s v="Employé de l’organisation ayant un statut auprès de l’université affiliée (Ex.: Médecin titularisé, employé avec un statut d’enseignant)"/>
    <n v="1"/>
    <m/>
    <m/>
    <m/>
    <m/>
    <m/>
    <s v="OUI"/>
    <s v="Statut d'enseignant à McGill, ou des exceptions pour des personnes qui aident les personnes qui ont un statut à McGill (par example: bibliothécaires mais seulement pour aider les personnes affiliés à McGill)"/>
    <s v="OUI"/>
    <s v="OUI"/>
    <s v="Oui"/>
    <s v="DBTextWorks + Livres de 2 sites sont dans le catalogue McGill + Kentika + 1 site sans SIGB"/>
    <m/>
    <n v="1"/>
    <m/>
    <n v="1"/>
    <s v="McGill fait le catalogage et l'indexation pour les sites HGJ, je crois avec MeSH"/>
    <s v="OUI"/>
    <s v="OUI"/>
    <x v="0"/>
    <s v="1 site n'a pas de catalogue + les livres acquis sur les budgets des utilisateurs ne sont pas inscrits"/>
    <s v="Oui"/>
    <s v="utilisateurs de 3 sites oui + demandes pour des patients HGJ + utilisateurs de 1 site ne peuvent pas, employées non desservies ne peuvent pas"/>
    <s v="Courriel à un membre du personnel de la bibliothèque, Demande via un formulaire ou système de demande sur le site web de la bibliothèque, En personne, Appel teléphonique"/>
    <m/>
    <n v="1"/>
    <n v="1"/>
    <n v="1"/>
    <s v="Téléphone"/>
    <s v="Régulièrement"/>
    <s v="Peu"/>
    <s v="Très souvent"/>
    <s v="Très souvent"/>
    <s v="Peu"/>
    <s v="Peu"/>
    <s v="Sites HGJ: le demandeur ou son programme, 1 autre site assume les coûts, 1 site non deservi"/>
    <s v="Format papier par le courrier interne, Format électronique par courriel"/>
    <n v="1"/>
    <m/>
    <n v="1"/>
    <m/>
    <s v="Tableau Excel"/>
    <s v="n/a"/>
    <s v="OUI"/>
    <s v="McGill, bibliothèques affiliées à McGill, ABSAUM (non utilisé les dernières années), Freeshare, Tarifs réciproques"/>
    <s v="n/a"/>
    <s v="Oui"/>
    <s v="NON"/>
    <s v="NON"/>
    <m/>
    <s v="Bibliothécaire"/>
    <s v="Chercheurs, Gestionnaires, Infirmières (cliniciennes, IPS, etc.), Médecins, Professionnels de la santé (psychologue, travailleur social, etc.), Stagiaires/ résidents"/>
    <m/>
    <m/>
    <s v="Selon la demande, Calendrier de formation programmée à l'avance"/>
    <s v="Oui"/>
    <s v="Demande interne pour des documents produits à l'externe (ex: utilisation d'image pour la publication d'un article ou d'un rapport), Promotion de l'utilization, ou formations sur l'utilization, de licences Creative Commons"/>
    <s v="OUI"/>
    <s v="OUI"/>
    <s v="NON"/>
    <s v="NON"/>
    <s v="OUI"/>
    <s v="Soutien à la recherche documentaire, Diffusion de tables matières, Centre d’information aux patients,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
    <n v="1"/>
    <n v="1"/>
    <m/>
    <m/>
    <m/>
    <n v="1"/>
    <s v=" Service de bibliothécaire clinique qui assiste à des tournées de service, Participation dans le development du curriculum des étudiants à McGill (en Psychiatrie), archives historiques de l'HGJ, vulgarization de dépliants pour les patients, Bibliothèque ambulante avec des livres donnés aux patients   "/>
    <s v="OUI"/>
    <s v="EXTERNE (vous avez un site web qui est propre à la bibliothèque)"/>
    <s v="OUI"/>
    <s v="OUI"/>
    <s v="Allocution lors de la journée d'accueil des résidents, des nouveaux employés, ou des stagiaires, Articles promotionnels (signet, carte d'affaire, etc.), Affichage au sein de votre établissement, Présence lors de conférence, congrès ou journée spéciale, Rencontre avec les directions et services, Site web"/>
    <m/>
    <m/>
    <m/>
    <m/>
    <m/>
    <m/>
    <m/>
  </r>
  <r>
    <x v="19"/>
    <s v="CIUSSS du Centre-Sud-de l'Ïle de Montréal"/>
    <x v="2"/>
    <n v="5"/>
    <s v="Inegalités sociales_x000a_vieillissement_x000a_Déficience physique_x000a_Jeunesse_x000a_Dépendance"/>
    <x v="0"/>
    <s v="OUI"/>
    <x v="6"/>
    <x v="1"/>
    <n v="8"/>
    <x v="3"/>
    <x v="3"/>
    <x v="1"/>
    <n v="21"/>
    <n v="17"/>
    <n v="4"/>
    <s v="Chef de service - Bibliothèques et Soutien aux activités d'enseignement universitaire"/>
    <s v="Baccalauréat en communications"/>
    <s v="Direction de l'enseignement universitaire et de la recherche"/>
    <x v="0"/>
    <m/>
    <s v="Recherche"/>
    <m/>
    <s v="OUI"/>
    <m/>
    <s v="NON"/>
    <n v="10"/>
    <s v="OUI"/>
    <s v="OUI"/>
    <m/>
    <s v="Quelques tâches sont effectuées par toutes mais il y a des spécialités (ex: le catalogage est effectué par 1-2 techniciennes seulement, 1 bibliothécaire est dédié aux revues systématiques), Les tech doc et les bib connaissent leurs rôles respectifs et ceux-ci sont respectés. "/>
    <s v="NON"/>
    <m/>
    <m/>
    <m/>
    <m/>
    <m/>
    <m/>
    <s v="SIGB et Excel"/>
    <m/>
    <s v="OUI"/>
    <s v="Chef de service, Collaboration proximale avec les bibliothécaires qui assurent les suivis des dépenses et indiquent à la gestionnaires les écarts/enjeux"/>
    <s v="Ne s'applique pas"/>
    <m/>
    <s v="OUI"/>
    <s v="RUISSS de l'Université de Montréal"/>
    <s v="Tous les employés ont accès aux ressources que met à la disposition du CIUSSS le Consortium du RUISSS de l'UdeM. Accès au Proxy de L'UdeM retiré il y a près de 10 ans. "/>
    <m/>
    <m/>
    <m/>
    <m/>
    <m/>
    <n v="1"/>
    <s v="Ne s'applique pas"/>
    <m/>
    <s v="OUI"/>
    <s v="OUI"/>
    <s v="Oui"/>
    <s v="Sommes en processus de fusion. D'ici à la fusion : 3 SIGB = utilisés - Biblionet, Koha Santécon et Kentika"/>
    <n v="1"/>
    <m/>
    <n v="1"/>
    <n v="1"/>
    <s v="Répertoire de vedettes-matière de l'Université Laval, OHPH et thesaurus maison"/>
    <s v="NON"/>
    <s v="NON"/>
    <x v="1"/>
    <m/>
    <s v="Oui"/>
    <s v="Tous les employés du CCSMTL, Md, chercheurs, assistants de recherche, usagers, bénévoles, stagiaires"/>
    <s v="Courriel à un guichet unique, Courriel à un membre du personnel de la bibliothèque, Demande via un formulaire ou système de demande sur le site web de la bibliothèque, En personne"/>
    <n v="1"/>
    <n v="1"/>
    <n v="1"/>
    <n v="1"/>
    <m/>
    <s v="Régulièrement"/>
    <s v="Peu"/>
    <s v="Régulièrement"/>
    <s v="Peu"/>
    <m/>
    <m/>
    <s v="La Bibliothèque"/>
    <s v="Format électronique par courriel, Avec une note au destinataire expliquant les règles d'utilisation pour respect des droits d'auteurs"/>
    <n v="1"/>
    <m/>
    <m/>
    <m/>
    <m/>
    <m/>
    <s v="OUI"/>
    <s v="Je n'ai pas accès à l'information au moment de répondre au sondage"/>
    <s v="Les clients peuvent faire la demande directement à la bibliothèque mais il existe aussi un formulaire Smartsheet qui envoie alerte au milieu"/>
    <s v="Oui"/>
    <s v="NON"/>
    <s v="NON"/>
    <m/>
    <s v="Technicienne en documentation, Bibliothécaire, Les formations sont une initiative de la DEUR (FormaDEUR) pour les employés de la DEUR. Il est prévu que certaines s'adressant à un public plus large soit offertes par le biais du PDRH. "/>
    <s v="Chercheurs, Professionnels de la santé (psychologue, travailleur social, etc.), Stagiaires/ résidents, APPR des équipes de recherche"/>
    <n v="1"/>
    <n v="1"/>
    <s v="Selon la demande, Calendrier de formation programmée à l'avance, Tel que mentionné plus haut : FormaDEUR pour personnel de la DEUR et à venir, certaines formations via le PDRH"/>
    <s v="Oui"/>
    <s v="Demande interne pour des documents produits à l'externe (ex: utilisation d'image pour la publication d'un article ou d'un rapport), Demande externe pour du matériel développé à l’interne (ex: utilisation, traduction ou adaptation d’un formulaire développé par votre organisation)"/>
    <s v="OUI"/>
    <s v="OUI"/>
    <s v="NON"/>
    <s v="OUI"/>
    <s v="NON"/>
    <s v="Soutien à la recherche documentaire, Revue systématique, Veille Informationelle, Diffusion de tables matières, Dépôt légal (attribution des ISBN, ISSN), Centre d’information aux patients, Collaboration des bibliothécaires aux ETMI's"/>
    <n v="1"/>
    <n v="1"/>
    <n v="1"/>
    <n v="1"/>
    <n v="1"/>
    <n v="1"/>
    <s v="Collaboration des bibliothécaires aux ETMI's"/>
    <s v="OUI"/>
    <s v="EXTERNE (vous avez un site web qui est propre à la bibliothèque), Le portail des bibliothèques est sur le point d'être lancé - une questions de semaines"/>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Item 1 : pas allocution mais remise du feuillet sur les bib à la journée d'accueil des nouveaux employés; Présentation des nouveautés dans l'intranet. Un groupe de travail travaille actuellement à harmoniser nos modalités de promotion et de diffusion au sein de l'organisation. "/>
    <n v="1"/>
    <n v="1"/>
    <n v="1"/>
    <n v="1"/>
    <m/>
    <s v="Articles dans le bulletin interne_x000a_Articles promotionnels (signet, carte d'affaire, etc.)_x000a_Site web, _x000a_pas allocution mais remise du feuillet sur les bib à la journée d'accueil des nouveaux employés_x000a_ Un groupe de travail travaille actuellement à harmoniser nos modalités de promotion et de diffusion au sein de l'organisation. _x000a_"/>
    <m/>
  </r>
  <r>
    <x v="20"/>
    <s v="CIUSSS du Nord-de-l'Ïle de Montréal"/>
    <x v="2"/>
    <n v="3"/>
    <m/>
    <x v="0"/>
    <s v="OUI"/>
    <x v="4"/>
    <x v="1"/>
    <n v="4"/>
    <x v="0"/>
    <x v="1"/>
    <x v="1"/>
    <n v="7"/>
    <n v="5"/>
    <n v="2"/>
    <s v="Bibliothécaire"/>
    <m/>
    <s v="Direction de l'enseignement"/>
    <x v="0"/>
    <m/>
    <m/>
    <m/>
    <s v="OUI"/>
    <m/>
    <s v="NON"/>
    <n v="2"/>
    <s v="OUI"/>
    <s v="OUI"/>
    <m/>
    <s v="Quelques tâches sont effectuées par toutes mais il y a des spécialités (ex: le catalogage est effectué par 1-2 techniciennes seulement, 1 bibliothécaire est dédié aux revues systématiques), Les membres de l'équipe peuvent être amenés à effectuer n'importe quelle tâche, selon leur formation (ex: toutes les techniciennes cataloguent, toutes les bibliothécaires effectuent des recherches de littérature peu importe le niveau d'exhaustivité)"/>
    <s v="OUI"/>
    <n v="1"/>
    <n v="1"/>
    <n v="1"/>
    <n v="1"/>
    <n v="1"/>
    <s v="OUI"/>
    <s v="Excel"/>
    <m/>
    <s v="OUI"/>
    <s v="Bibliothécaire, Chef de service"/>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s v="OUI"/>
    <s v="Utiliser un ordinateur connecté au réseau informatique du CIUSSS"/>
    <s v="OUI"/>
    <s v="OUI"/>
    <s v="Oui"/>
    <s v="Kentika"/>
    <m/>
    <n v="1"/>
    <m/>
    <m/>
    <s v="Répertoire de vedettes-matière de l'Université Laval"/>
    <s v="OUI"/>
    <s v="NON"/>
    <x v="0"/>
    <s v="documents acquis par les departements "/>
    <s v="Oui"/>
    <s v="Employés, les résidents, les stagiaires, les médecins"/>
    <s v="Courriel à un guichet unique, Courriel à un membre du personnel de la bibliothèque, En personne, Téléphone"/>
    <n v="1"/>
    <m/>
    <n v="1"/>
    <n v="1"/>
    <s v="Téléphone"/>
    <s v="Très souvent"/>
    <s v="Régulièrement"/>
    <s v="Peu"/>
    <s v="Régulièrement"/>
    <s v="Régulièrement"/>
    <s v="Régulièrement"/>
    <s v="La Bibliothèque"/>
    <s v="Format électronique par courriel"/>
    <n v="1"/>
    <m/>
    <m/>
    <m/>
    <s v="Formulaire papier"/>
    <m/>
    <s v="OUI"/>
    <s v="ABSAUM, MAHLA, bibliothèque d'écoles de médecine québécoises"/>
    <s v="n/a"/>
    <s v="Oui"/>
    <s v="OUI"/>
    <s v="NON"/>
    <m/>
    <s v="Technicienne en documentation, Bibliothécaire"/>
    <s v="Chercheurs, Gestionnaires, Infirmières (cliniciennes, IPS, etc.), Médecins, Professionnels de la santé (psychologue, travailleur social, etc.), Stagiaires/ résidents"/>
    <m/>
    <m/>
    <s v="Selon la demande"/>
    <s v="Non"/>
    <m/>
    <m/>
    <m/>
    <m/>
    <m/>
    <m/>
    <s v="Soutien à la recherche documentaire, Revue systématique, Veille Informationelle, Dépôt légal (attribution des ISBN, ISSN), Centre d’information aux patients"/>
    <n v="1"/>
    <m/>
    <n v="1"/>
    <n v="1"/>
    <n v="1"/>
    <n v="1"/>
    <m/>
    <s v="OUI"/>
    <s v="EXTERNE (vous avez un site web qui est propre à la bibliothèque)"/>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21"/>
    <s v="CIUSSS du Saguenay-Lac-St-Jean"/>
    <x v="2"/>
    <m/>
    <m/>
    <x v="2"/>
    <s v="OUI"/>
    <x v="5"/>
    <x v="1"/>
    <n v="1"/>
    <x v="2"/>
    <x v="3"/>
    <x v="1"/>
    <n v="4"/>
    <n v="3"/>
    <n v="1"/>
    <s v="Technicienne en documentation "/>
    <m/>
    <s v="Direction de l'enseignement"/>
    <x v="0"/>
    <m/>
    <m/>
    <m/>
    <s v="OUI"/>
    <m/>
    <s v="NON"/>
    <n v="2"/>
    <s v="OUI"/>
    <s v="OUI"/>
    <m/>
    <s v="Chacune sa spécialité sans chevauchement"/>
    <s v="NON"/>
    <m/>
    <m/>
    <m/>
    <m/>
    <m/>
    <m/>
    <m/>
    <s v="OUI"/>
    <s v="NON"/>
    <s v="Chef de service"/>
    <s v="OUI"/>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être professeur ou recevoir des étudiants de l'université"/>
    <s v="OUI"/>
    <s v="OUI"/>
    <s v="Oui"/>
    <s v="Kentika"/>
    <m/>
    <n v="1"/>
    <m/>
    <m/>
    <s v="Répertoire de vedettes-matière de l'Université Laval"/>
    <s v="OUI"/>
    <s v="OUI"/>
    <x v="1"/>
    <m/>
    <s v="Oui"/>
    <s v="Employés, les résidents, les stagiaires, les médecins"/>
    <s v="Courriel à un membre du personnel de la bibliothèque, Demande via un formulaire ou système de demande sur le site web de la bibliothèque, En personne"/>
    <m/>
    <n v="1"/>
    <n v="1"/>
    <n v="1"/>
    <m/>
    <s v="Très souvent"/>
    <m/>
    <s v="Très souvent"/>
    <m/>
    <s v="Très souvent"/>
    <s v="Très souvent"/>
    <s v="Le demandeur ou son programme"/>
    <s v="Format papier par le courrier interne"/>
    <m/>
    <m/>
    <n v="1"/>
    <m/>
    <s v="Formulaire papier"/>
    <m/>
    <s v="OUI"/>
    <s v="ASDESE, ABSAUM"/>
    <m/>
    <s v="Oui"/>
    <s v="OUI"/>
    <s v="NON"/>
    <m/>
    <s v="Informationniste"/>
    <s v="Chercheurs, Infirmières (cliniciennes, IPS, etc.), Médecins, Professionnels de la santé (psychologue, travailleur social, etc.)"/>
    <m/>
    <m/>
    <s v="Selon la demande"/>
    <s v="Oui"/>
    <s v="Demande interne pour des documents produits à l'externe (ex: utilisation d'image pour la publication d'un article ou d'un rapport), Promotion de l'utilization, ou formations sur l'utilization, de licences Creative Commons"/>
    <s v="OUI"/>
    <s v="OUI"/>
    <s v="OUI"/>
    <s v="NON"/>
    <s v="NON"/>
    <s v="Soutien à la recherche documentaire, Veille Informationelle, Diffusion de tables matières"/>
    <n v="1"/>
    <n v="1"/>
    <m/>
    <m/>
    <n v="1"/>
    <m/>
    <m/>
    <s v="OUI"/>
    <s v="EXTERNE (vous avez un site web qui est propre à la bibliothèque)"/>
    <s v="OUI"/>
    <s v="OUI"/>
    <s v="Allocution lors de la journée d'accueil des résidents, des nouveaux employés, ou des stagiaires, Articles dans le bulletin interne, Présence lors de conférence, congrès ou journée spéciale, Rencontre avec les directions et services, Site web"/>
    <m/>
    <m/>
    <m/>
    <m/>
    <m/>
    <m/>
    <m/>
  </r>
  <r>
    <x v="22"/>
    <s v="INESSS"/>
    <x v="3"/>
    <m/>
    <m/>
    <x v="5"/>
    <s v="NON"/>
    <x v="7"/>
    <x v="1"/>
    <n v="1"/>
    <x v="1"/>
    <x v="1"/>
    <x v="1"/>
    <n v="5"/>
    <n v="5"/>
    <n v="0"/>
    <s v="Professionnelle scientifique-Méthodologie "/>
    <s v="Maîtrise en science de l'information/ Bibliothécaire"/>
    <s v="VP-Science et gouvernance clinique"/>
    <x v="1"/>
    <m/>
    <m/>
    <s v="Autre"/>
    <s v="Ne s'applique pas ( il existait qu'une seule bibliothèque avant 2015, ou les services était déjà fusionnées)"/>
    <m/>
    <s v="OUI"/>
    <n v="1"/>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m/>
    <s v="OUI"/>
    <s v="Excel"/>
    <s v="NON"/>
    <s v="Ne s'applique pas"/>
    <s v="Adjointe à la VP-SGC avec la collaboration de la professionnelle scientifique-méthodologie (moi)"/>
    <s v="Ne s'applique pas"/>
    <s v="Ne s'applique pas"/>
    <s v="OUI"/>
    <s v="RUISSS de l'Université de Montréal"/>
    <s v="Ne s'applique pas"/>
    <m/>
    <m/>
    <m/>
    <m/>
    <m/>
    <n v="1"/>
    <s v="Ne s'applique pas"/>
    <m/>
    <s v="NON"/>
    <s v="NON"/>
    <s v="Oui"/>
    <s v="Koha"/>
    <n v="1"/>
    <m/>
    <m/>
    <m/>
    <s v="Répertoire de vedettes-matière de l'Université Laval"/>
    <s v="NON"/>
    <s v="OUI"/>
    <x v="1"/>
    <m/>
    <s v="Oui"/>
    <s v="Tous les professionnels scientifiques"/>
    <s v="Courriel à un guichet unique, Courriel à un membre du personnel de la bibliothèque"/>
    <n v="1"/>
    <m/>
    <n v="1"/>
    <m/>
    <m/>
    <s v="Très souvent"/>
    <s v="Très souvent"/>
    <s v="Peu"/>
    <s v="Peu"/>
    <s v="Peu"/>
    <s v="Régulièrement"/>
    <s v="Le demandeur ou son programme"/>
    <s v="Format électronique par courriel"/>
    <n v="1"/>
    <m/>
    <m/>
    <m/>
    <s v="Formulaire papier"/>
    <m/>
    <s v="NON"/>
    <m/>
    <s v="n/a"/>
    <s v="Oui"/>
    <s v="NON"/>
    <s v="NON"/>
    <m/>
    <s v="Bibliothécaire"/>
    <s v="Chercheurs"/>
    <m/>
    <m/>
    <s v="Selon la demande"/>
    <s v="Non"/>
    <m/>
    <m/>
    <m/>
    <m/>
    <m/>
    <m/>
    <s v="Soutien à la recherche documentaire"/>
    <n v="1"/>
    <m/>
    <m/>
    <m/>
    <m/>
    <m/>
    <m/>
    <s v="NON"/>
    <m/>
    <s v="OUI"/>
    <s v="OUI"/>
    <s v="Rencontre avec les directions et services"/>
    <m/>
    <m/>
    <m/>
    <m/>
    <m/>
    <m/>
    <m/>
  </r>
  <r>
    <x v="23"/>
    <s v="INSPQ"/>
    <x v="3"/>
    <m/>
    <m/>
    <x v="5"/>
    <s v="OUI"/>
    <x v="2"/>
    <x v="1"/>
    <n v="2"/>
    <x v="1"/>
    <x v="1"/>
    <x v="1"/>
    <n v="5"/>
    <n v="5"/>
    <n v="0"/>
    <s v="Bibliothécaire"/>
    <m/>
    <s v="Direction de la valorisation scientifique, communications et performance organisationnelle"/>
    <x v="1"/>
    <m/>
    <m/>
    <s v="Autre"/>
    <s v="Ne s'applique pas ( il existait qu'une seule bibliothèque avant 2015, ou les services était déjà fusionnées)"/>
    <m/>
    <s v="NON"/>
    <n v="2"/>
    <s v="OUI"/>
    <s v="OUI"/>
    <m/>
    <s v="Quelques tâches sont effectuées par toutes mais il y a des spécialités (ex: le catalogage est effectué par 1-2 techniciennes seulement, 1 bibliothécaire est dédié aux revues systématiques)"/>
    <s v="OUI"/>
    <n v="1"/>
    <n v="1"/>
    <n v="1"/>
    <n v="1"/>
    <n v="1"/>
    <s v="OUI"/>
    <s v="Access + SIGB"/>
    <s v="NON"/>
    <s v="Ne s'applique pas"/>
    <s v="Chef de service"/>
    <s v="NON"/>
    <s v="Je ne sais pas"/>
    <s v="NON"/>
    <m/>
    <s v="Employé de l’organisation ayant un statut auprès de l’université affiliée (Ex.: Médecin titularisé, employé avec un statut d’enseignant)"/>
    <n v="1"/>
    <m/>
    <m/>
    <m/>
    <m/>
    <m/>
    <s v="NON"/>
    <s v="Avoir un statut auprès de l’université affiliée"/>
    <s v="OUI"/>
    <s v="OUI"/>
    <s v="Oui"/>
    <s v="Koha"/>
    <n v="1"/>
    <n v="1"/>
    <m/>
    <m/>
    <s v="Répertoire de vedettes-matière de l'Université Laval"/>
    <s v="NON"/>
    <s v="OUI"/>
    <x v="1"/>
    <m/>
    <s v="Oui"/>
    <s v="Tous"/>
    <s v="Courriel à un guichet unique, Demande via un formulaire ou système de demande sur le site web de la bibliothèque"/>
    <n v="1"/>
    <n v="1"/>
    <m/>
    <m/>
    <m/>
    <s v="Très souvent"/>
    <s v="Régulièrement"/>
    <s v="Pas du tout"/>
    <s v="Régulièrement"/>
    <s v="Pas du tout"/>
    <s v="Pas du tout"/>
    <s v="Budget centralisé auquel chaque direction participe"/>
    <s v="Format électronique par courriel"/>
    <n v="1"/>
    <m/>
    <m/>
    <m/>
    <s v="Logiciel (Ex: base Access)"/>
    <s v="ACCESS"/>
    <s v="OUI"/>
    <s v="Université Laval"/>
    <s v="Heure d'arrivée des demandes"/>
    <s v="Oui"/>
    <s v="OUI"/>
    <s v="NON"/>
    <m/>
    <s v="Technicienne en documentation, Bibliothécaire"/>
    <s v="Chercheurs, Médecins, Stagiaires/ résidents"/>
    <m/>
    <m/>
    <s v="Selon la demande"/>
    <s v="Non"/>
    <m/>
    <m/>
    <m/>
    <m/>
    <m/>
    <m/>
    <s v="Soutien à la recherche documentaire, Revue systématique, Veille Informationelle, Diffusion de tables matières, Gestion du réseau Santécom et service de dédoublonnage des notices bibliographiques"/>
    <n v="1"/>
    <n v="1"/>
    <m/>
    <n v="1"/>
    <n v="1"/>
    <m/>
    <s v="Gestion du réseau Santécom et service de dédoublonnage des notices bibliographiques"/>
    <s v="NON"/>
    <m/>
    <s v="OUI"/>
    <s v="OUI"/>
    <s v="Affichage au sein de votre établissement, Présence lors de conférence, congrès ou journée spéciale, Rencontre avec les directions et services, Nouvelles dans l'intranet"/>
    <m/>
    <m/>
    <m/>
    <m/>
    <m/>
    <m/>
    <s v="Merci pour votre travail! :) "/>
  </r>
  <r>
    <x v="24"/>
    <s v="Institut de cardiologie de Montréal"/>
    <x v="0"/>
    <m/>
    <m/>
    <x v="5"/>
    <s v="OUI"/>
    <x v="5"/>
    <x v="1"/>
    <n v="1"/>
    <x v="1"/>
    <x v="1"/>
    <x v="1"/>
    <n v="1"/>
    <n v="1"/>
    <n v="0"/>
    <s v="Technicienne en documentation "/>
    <m/>
    <s v="Direction de l'enseignement"/>
    <x v="0"/>
    <m/>
    <m/>
    <m/>
    <s v="Ne s'applique pas ( il existait qu'une seule bibliothèque avant 2015, ou les services était déjà fusionnées)"/>
    <m/>
    <s v="OUI"/>
    <n v="1"/>
    <s v="OUI"/>
    <s v="OUI"/>
    <m/>
    <m/>
    <s v="NON"/>
    <m/>
    <m/>
    <m/>
    <m/>
    <m/>
    <m/>
    <s v="Excel"/>
    <s v="NON"/>
    <s v="Ne s'applique pas"/>
    <s v="Technicienne en documentation"/>
    <s v="Ne s'applique pas"/>
    <s v="Je ne sais pas"/>
    <s v="OUI"/>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n v="1"/>
    <n v="1"/>
    <m/>
    <m/>
    <m/>
    <m/>
    <s v="OUI"/>
    <s v="être membre de la communauté UdeM"/>
    <s v="OUI"/>
    <s v="NON"/>
    <s v="Oui"/>
    <s v="Koha"/>
    <m/>
    <n v="1"/>
    <m/>
    <m/>
    <s v="Répertoire de vedettes-matière de l'Université Laval"/>
    <s v="NON"/>
    <s v="OUI"/>
    <x v="0"/>
    <s v="documents acquis par les departements "/>
    <s v="Oui"/>
    <s v="Tout le personnel"/>
    <s v="Courriel à un membre du personnel de la bibliothèque, Demande via un formulaire ou système de demande sur le site web de la bibliothèque, En personne"/>
    <m/>
    <n v="1"/>
    <n v="1"/>
    <n v="1"/>
    <m/>
    <s v="Très souvent"/>
    <s v="Peu"/>
    <s v="Régulièrement"/>
    <s v="Peu"/>
    <s v="Peu"/>
    <s v="Pas du tout"/>
    <s v="Le demandeur ou son programme"/>
    <s v="Format électronique par courriel, par courriel avec avertissement du droit d'auteur"/>
    <n v="1"/>
    <m/>
    <m/>
    <m/>
    <s v="Formulaire papier"/>
    <m/>
    <s v="OUI"/>
    <s v="ABSAUM, FREESHARE ET qqs bibliothèques entente de réciprocité"/>
    <s v="n/a"/>
    <s v="Oui"/>
    <s v="NON"/>
    <s v="NON"/>
    <m/>
    <s v="Technicienne en documentation"/>
    <s v="Infirmières (cliniciennes, IPS, etc.), Professionnels de la santé (psychologue, travailleur social, etc.), Stagiaires/ résidents"/>
    <m/>
    <m/>
    <s v="Selon la demande"/>
    <s v="Non"/>
    <m/>
    <m/>
    <m/>
    <m/>
    <m/>
    <m/>
    <s v="Soutien à la recherche documentaire, Revue systématique, Diffusion de tables matières"/>
    <n v="1"/>
    <n v="1"/>
    <n v="1"/>
    <m/>
    <m/>
    <m/>
    <m/>
    <s v="OUI"/>
    <s v="EXTERNE (vous avez un site web qui est propre à la bibliothèque)"/>
    <s v="OUI"/>
    <s v="OUI"/>
    <s v="Articles promotionnels (signet, carte d'affaire, etc.), Présence lors de conférence, congrès ou journée spéciale, Site web, visite au centre de documentation lors des journées d'accueil"/>
    <m/>
    <m/>
    <m/>
    <m/>
    <m/>
    <m/>
    <m/>
  </r>
  <r>
    <x v="25"/>
    <s v="Institut Philippe Pinel"/>
    <x v="0"/>
    <m/>
    <m/>
    <x v="5"/>
    <s v="OUI"/>
    <x v="4"/>
    <x v="1"/>
    <n v="0"/>
    <x v="4"/>
    <x v="0"/>
    <x v="0"/>
    <n v="1"/>
    <n v="1"/>
    <n v="0"/>
    <s v="Agente d'information, MSI"/>
    <m/>
    <s v="Direction de la recherche et de l’enseignement universitaire"/>
    <x v="0"/>
    <s v="Affaires universitaires"/>
    <s v="Recherche"/>
    <m/>
    <s v="Ne s'applique pas ( il existait qu'une seule bibliothèque avant 2015, ou les services était déjà fusionnées)"/>
    <m/>
    <s v="OUI"/>
    <n v="1"/>
    <s v="OUI"/>
    <s v="OUI"/>
    <m/>
    <m/>
    <s v="OUI"/>
    <n v="1"/>
    <n v="1"/>
    <n v="1"/>
    <n v="1"/>
    <m/>
    <s v="OUI"/>
    <s v="Koha, Docline, Access"/>
    <s v="OUI"/>
    <s v="Ne s'applique pas"/>
    <s v="Adjointe à la direction, Directrice"/>
    <s v="OUI"/>
    <s v="Je ne sais pas"/>
    <s v="OUI"/>
    <s v="RUISSS de l'Université de Montréal"/>
    <s v="Employé de l’organisation ayant un statut auprès de l’université affiliée (Ex.: Médecin titularisé, employé avec un statut d’enseignant)"/>
    <n v="1"/>
    <m/>
    <m/>
    <m/>
    <m/>
    <m/>
    <s v="OUI"/>
    <s v="Il faut avoir un statut à l'université affiliée pour accéder à ces ressources"/>
    <s v="OUI"/>
    <s v="OUI"/>
    <s v="Oui"/>
    <s v="Koha"/>
    <n v="1"/>
    <n v="1"/>
    <m/>
    <m/>
    <s v="Répertoire de vedettes-matière de l'Université Laval"/>
    <s v="NON"/>
    <s v="NON"/>
    <x v="0"/>
    <s v="Périodiques, audiovisuel"/>
    <s v="Oui"/>
    <s v="Tout le personnel"/>
    <s v="Courriel à un membre du personnel de la bibliothèque, Via notre catalogue en se connectant dans leur dossier"/>
    <m/>
    <m/>
    <n v="1"/>
    <m/>
    <s v="Santécom par l'utilisateur"/>
    <s v="Très souvent"/>
    <s v="Peu"/>
    <s v="Très souvent"/>
    <s v="Peu"/>
    <m/>
    <s v="Régulièrement"/>
    <s v="La Bibliothèque"/>
    <s v="Format papier par le courrier interne, Format électronique par courriel"/>
    <n v="1"/>
    <m/>
    <n v="1"/>
    <m/>
    <s v="Logiciel (Ex: base Access), Docline"/>
    <s v="Koha (santécom)"/>
    <s v="OUI"/>
    <s v="Réseau santécom, ABSAUM, établissements partenaires comme Douglas, IUSMM"/>
    <s v="n/a"/>
    <s v="Oui"/>
    <s v="NON"/>
    <s v="NON"/>
    <m/>
    <s v="Bibliothécaire"/>
    <s v="Médecins"/>
    <m/>
    <m/>
    <s v="Selon la demande"/>
    <s v="Non"/>
    <m/>
    <m/>
    <m/>
    <m/>
    <m/>
    <m/>
    <s v="Soutien à la recherche documentaire, Revue systématique, Veille Informationelle"/>
    <n v="1"/>
    <m/>
    <m/>
    <n v="1"/>
    <n v="1"/>
    <m/>
    <m/>
    <s v="OUI"/>
    <s v="INTERNE (vous avez une section dans le site web de votre institution), EXTERNE (vous avez un site web qui est propre à la bibliothèque)"/>
    <s v="OUI"/>
    <s v="OUI"/>
    <s v="Allocution lors de la journée d'accueil des résidents, des nouveaux employés, ou des stagiaires, Articles promotionnels (signet, carte d'affaire, etc.), Affichage au sein de votre établissement, Articles dans le bulletin interne, Présence lors de conférence, congrès ou journée spéciale, Rencontre avec les directions et services, Site web"/>
    <m/>
    <m/>
    <m/>
    <m/>
    <m/>
    <m/>
    <m/>
  </r>
  <r>
    <x v="26"/>
    <s v="IUCPQ"/>
    <x v="0"/>
    <m/>
    <m/>
    <x v="5"/>
    <s v="OUI"/>
    <x v="4"/>
    <x v="1"/>
    <n v="0"/>
    <x v="2"/>
    <x v="0"/>
    <x v="0"/>
    <n v="2"/>
    <n v="1"/>
    <n v="1"/>
    <s v="Bibliothécaire"/>
    <m/>
    <s v="Direction des études et des affaires universitaires"/>
    <x v="0"/>
    <s v="Affaires universitaires"/>
    <m/>
    <m/>
    <s v="Ne s'applique pas ( il existait qu'une seule bibliothèque avant 2015, ou les services était déjà fusionnées)"/>
    <m/>
    <s v="OUI"/>
    <n v="1"/>
    <s v="OUI"/>
    <s v="OUI"/>
    <m/>
    <s v="Les membres de l'équipe peuvent être amenés à effectuer n'importe quelle tâche, selon leur formation (ex: toutes les techniciennes cataloguent, toutes les bibliothécaires effectuent des recherches de littérature peu importe le niveau d'exhaustivité)"/>
    <s v="OUI"/>
    <m/>
    <n v="1"/>
    <n v="1"/>
    <n v="1"/>
    <n v="1"/>
    <s v="OUI"/>
    <s v="Excel"/>
    <s v="OUI"/>
    <s v="Ne s'applique pas"/>
    <s v="Bibliothécaire"/>
    <s v="Ne s'applique pas"/>
    <s v="Je ne sais pas"/>
    <s v="Partiellement"/>
    <s v="RUISSS de l'Université de Montréal"/>
    <s v="Employé de l’organisation ayant un statut auprès de l’université affiliée (Ex.: Médecin titularisé, employé avec un statut d’enseignant), Employé de l’organisation n’ayant pas de statut auprès de l’université affilié, mais avec un rôle académique (Ex. : superviseur de stage, chercheur...), Employé de l’organisation n’ayant aucun statut auprès de l’université affiliée (Ex. : infirmière, administrateur..."/>
    <n v="1"/>
    <n v="1"/>
    <m/>
    <n v="1"/>
    <m/>
    <m/>
    <s v="OUI"/>
    <s v="Pour accéder aux ressources électroniques, il faut fournir une justification auprès des gestionnaires d'accès de l'université affiliée. La justification doit fournir le lien qui unit le demandeur à l'université et le décrire le besoin quant à l'accès à ces ressources (rôle auprès de la clientèle étudiante, clientèle de l'université desservie, rémunération par une subvention de l'université, etc.). Quant aux monographies imprimées, il n'y a pas de limite d'accès. La bibliothèque fait venir les livres de l'université pour l'usager."/>
    <s v="OUI"/>
    <s v="OUI"/>
    <s v="Oui"/>
    <s v="Portfolio"/>
    <n v="1"/>
    <n v="1"/>
    <m/>
    <m/>
    <s v="Répertoire de vedettes-matière de l'Université Laval"/>
    <s v="NON"/>
    <s v="OUI"/>
    <x v="0"/>
    <s v="documents acquis par les departements "/>
    <s v="Oui"/>
    <s v="Toutes les personnes qui ont une carte d'identité de l'institut. Cela inclut les stagiaires (peu importe la discipline), les employés (secteur soins et centre de recherche), les étudiants."/>
    <s v="Courriel à un guichet unique, Courriel à un membre du personnel de la bibliothèque, En personne"/>
    <n v="1"/>
    <m/>
    <n v="1"/>
    <n v="1"/>
    <m/>
    <s v="Très souvent"/>
    <s v="Pas du tout"/>
    <s v="Peu"/>
    <s v="Pas du tout"/>
    <s v="Pas du tout"/>
    <s v="Pas du tout"/>
    <s v="La Bibliothèque"/>
    <s v="Format électronique par courriel"/>
    <n v="1"/>
    <m/>
    <m/>
    <m/>
    <s v="Formulaire papier"/>
    <s v="n/a"/>
    <s v="NON"/>
    <m/>
    <s v="n/a"/>
    <s v="Oui"/>
    <s v="NON"/>
    <s v="NON"/>
    <m/>
    <s v="Bibliothécaire"/>
    <s v="Stagiaires/ résidents"/>
    <m/>
    <m/>
    <s v="Selon la demande"/>
    <s v="Non"/>
    <m/>
    <m/>
    <m/>
    <m/>
    <m/>
    <m/>
    <s v="Soutien à la recherche documentaire, Revue systématique, Diffusion de tables matières, Dépôt légal (attribution des ISBN, ISSN)"/>
    <n v="1"/>
    <n v="1"/>
    <n v="1"/>
    <n v="1"/>
    <m/>
    <m/>
    <m/>
    <s v="OUI"/>
    <s v="INTERNE (vous avez une section dans le site web de votre institution)"/>
    <s v="OUI"/>
    <s v="OUI"/>
    <s v="Affichage au sein de votre établissement"/>
    <m/>
    <m/>
    <m/>
    <m/>
    <m/>
    <m/>
    <s v="Question 26 : Il n'y a que quelques employés n'ayant aucun lien avec l'université qui se font attribuer un accès aux ressources électronique, principalement des infirmières conseillères qui sont très impliquées dans le soutien des superviseures de stages. Par opposition, les agents ETMISSS n'y ont pas accès, la justification n'étant pas acceptée par l'université (ou plutôt les fournisseurs!)._x000a_Question 43 : Le coût des articles commandés par le centre de recherche est imputé à leur propre poste budgétaire._x000a_Question 57 : Il n'y a pas d'instance officielle responsable des questions sur le droit d'auteur; les gens s'adressent à la bibliothèque par défaut._x000a_Question 68 : Il y a une page dédiée à la bibliothèque dans l'intranet, mais il s'agit en fait d'une redirection vers la page internet de la bibliothèqu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0B113EE-1C90-4CCC-817F-066DF887F21B}"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8:C53"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m="1" x="2"/>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4">
    <i>
      <x v="1"/>
    </i>
    <i>
      <x v="2"/>
    </i>
    <i>
      <x v="3"/>
    </i>
    <i t="grand">
      <x/>
    </i>
  </rowItems>
  <colFields count="1">
    <field x="19"/>
  </colFields>
  <colItems count="2">
    <i>
      <x v="2"/>
    </i>
    <i t="grand">
      <x/>
    </i>
  </colItems>
  <dataFields count="1">
    <dataField name="Count of Horodateur" fld="0" subtotal="count" baseField="0" baseItem="0"/>
  </dataFields>
  <formats count="10">
    <format dxfId="304">
      <pivotArea type="all" dataOnly="0" outline="0" fieldPosition="0"/>
    </format>
    <format dxfId="303">
      <pivotArea outline="0" collapsedLevelsAreSubtotals="1" fieldPosition="0"/>
    </format>
    <format dxfId="302">
      <pivotArea type="origin" dataOnly="0" labelOnly="1" outline="0" fieldPosition="0"/>
    </format>
    <format dxfId="301">
      <pivotArea field="19" type="button" dataOnly="0" labelOnly="1" outline="0" axis="axisCol" fieldPosition="0"/>
    </format>
    <format dxfId="300">
      <pivotArea type="topRight" dataOnly="0" labelOnly="1" outline="0" fieldPosition="0"/>
    </format>
    <format dxfId="299">
      <pivotArea field="2" type="button" dataOnly="0" labelOnly="1" outline="0" axis="axisRow" fieldPosition="0"/>
    </format>
    <format dxfId="298">
      <pivotArea dataOnly="0" labelOnly="1" fieldPosition="0">
        <references count="1">
          <reference field="2" count="3">
            <x v="1"/>
            <x v="2"/>
            <x v="3"/>
          </reference>
        </references>
      </pivotArea>
    </format>
    <format dxfId="297">
      <pivotArea dataOnly="0" labelOnly="1" grandRow="1" outline="0" fieldPosition="0"/>
    </format>
    <format dxfId="296">
      <pivotArea dataOnly="0" labelOnly="1" fieldPosition="0">
        <references count="1">
          <reference field="19" count="0"/>
        </references>
      </pivotArea>
    </format>
    <format dxfId="29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12252B8-53E2-4063-A909-CFFB395F3D95}" name="PivotTable1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B31" firstHeaderRow="1" firstDataRow="1"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8">
        <item x="1"/>
        <item x="5"/>
        <item x="14"/>
        <item x="3"/>
        <item m="1" x="16"/>
        <item x="2"/>
        <item x="11"/>
        <item x="4"/>
        <item x="10"/>
        <item x="6"/>
        <item x="7"/>
        <item x="0"/>
        <item x="13"/>
        <item x="9"/>
        <item x="8"/>
        <item x="15"/>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16"/>
  </rowFields>
  <rowItems count="17">
    <i>
      <x/>
    </i>
    <i>
      <x v="1"/>
    </i>
    <i>
      <x v="2"/>
    </i>
    <i>
      <x v="3"/>
    </i>
    <i>
      <x v="5"/>
    </i>
    <i>
      <x v="6"/>
    </i>
    <i>
      <x v="7"/>
    </i>
    <i>
      <x v="8"/>
    </i>
    <i>
      <x v="9"/>
    </i>
    <i>
      <x v="10"/>
    </i>
    <i>
      <x v="11"/>
    </i>
    <i>
      <x v="12"/>
    </i>
    <i>
      <x v="13"/>
    </i>
    <i>
      <x v="14"/>
    </i>
    <i>
      <x v="15"/>
    </i>
    <i>
      <x v="16"/>
    </i>
    <i t="grand">
      <x/>
    </i>
  </rowItems>
  <colItems count="1">
    <i/>
  </colItems>
  <dataFields count="1">
    <dataField name="Count of Horodateur" fld="0" subtotal="count" baseField="0" baseItem="0"/>
  </dataFields>
  <formats count="9">
    <format dxfId="375">
      <pivotArea type="all" dataOnly="0" outline="0" fieldPosition="0"/>
    </format>
    <format dxfId="374">
      <pivotArea outline="0" collapsedLevelsAreSubtotals="1" fieldPosition="0"/>
    </format>
    <format dxfId="373">
      <pivotArea field="16" type="button" dataOnly="0" labelOnly="1" outline="0" axis="axisRow" fieldPosition="0"/>
    </format>
    <format dxfId="372">
      <pivotArea dataOnly="0" labelOnly="1" fieldPosition="0">
        <references count="1">
          <reference field="16" count="0"/>
        </references>
      </pivotArea>
    </format>
    <format dxfId="371">
      <pivotArea dataOnly="0" labelOnly="1" grandRow="1" outline="0" fieldPosition="0"/>
    </format>
    <format dxfId="370">
      <pivotArea dataOnly="0" labelOnly="1" outline="0" axis="axisValues" fieldPosition="0"/>
    </format>
    <format dxfId="369">
      <pivotArea outline="0" collapsedLevelsAreSubtotals="1" fieldPosition="0"/>
    </format>
    <format dxfId="368">
      <pivotArea dataOnly="0" labelOnly="1" fieldPosition="0">
        <references count="1">
          <reference field="16" count="0"/>
        </references>
      </pivotArea>
    </format>
    <format dxfId="36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088F6A2-EF16-4734-914B-8A1D189FD5DA}" name="PivotTable1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6:E81"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3"/>
        <item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4">
    <i>
      <x/>
    </i>
    <i>
      <x v="1"/>
    </i>
    <i>
      <x v="2"/>
    </i>
    <i t="grand">
      <x/>
    </i>
  </rowItems>
  <colFields count="1">
    <field x="22"/>
  </colFields>
  <colItems count="4">
    <i>
      <x/>
    </i>
    <i>
      <x v="1"/>
    </i>
    <i>
      <x v="2"/>
    </i>
    <i t="grand">
      <x/>
    </i>
  </colItems>
  <dataFields count="1">
    <dataField name="Count of Horodateur" fld="0" subtotal="count" baseField="0" baseItem="0"/>
  </dataFields>
  <formats count="11">
    <format dxfId="386">
      <pivotArea type="all" dataOnly="0" outline="0" fieldPosition="0"/>
    </format>
    <format dxfId="385">
      <pivotArea outline="0" collapsedLevelsAreSubtotals="1" fieldPosition="0"/>
    </format>
    <format dxfId="384">
      <pivotArea type="origin" dataOnly="0" labelOnly="1" outline="0" fieldPosition="0"/>
    </format>
    <format dxfId="383">
      <pivotArea field="22" type="button" dataOnly="0" labelOnly="1" outline="0" axis="axisCol" fieldPosition="0"/>
    </format>
    <format dxfId="382">
      <pivotArea type="topRight" dataOnly="0" labelOnly="1" outline="0" fieldPosition="0"/>
    </format>
    <format dxfId="381">
      <pivotArea field="2" type="button" dataOnly="0" labelOnly="1" outline="0" axis="axisRow" fieldPosition="0"/>
    </format>
    <format dxfId="380">
      <pivotArea dataOnly="0" labelOnly="1" fieldPosition="0">
        <references count="1">
          <reference field="2" count="3">
            <x v="0"/>
            <x v="1"/>
            <x v="2"/>
          </reference>
        </references>
      </pivotArea>
    </format>
    <format dxfId="379">
      <pivotArea dataOnly="0" labelOnly="1" grandRow="1" outline="0" fieldPosition="0"/>
    </format>
    <format dxfId="378">
      <pivotArea dataOnly="0" labelOnly="1" fieldPosition="0">
        <references count="1">
          <reference field="22" count="0"/>
        </references>
      </pivotArea>
    </format>
    <format dxfId="377">
      <pivotArea dataOnly="0" labelOnly="1" grandCol="1" outline="0" fieldPosition="0"/>
    </format>
    <format dxfId="376">
      <pivotArea dataOnly="0" labelOnly="1" fieldPosition="0">
        <references count="1">
          <reference field="22"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22C260D9-7DD5-4DB2-B3F4-CE959B94DE76}"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8:C63"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4">
    <i>
      <x v="1"/>
    </i>
    <i>
      <x v="2"/>
    </i>
    <i>
      <x v="3"/>
    </i>
    <i t="grand">
      <x/>
    </i>
  </rowItems>
  <colFields count="1">
    <field x="20"/>
  </colFields>
  <colItems count="2">
    <i>
      <x/>
    </i>
    <i t="grand">
      <x/>
    </i>
  </colItems>
  <dataFields count="1">
    <dataField name="Count of Horodateur" fld="0" subtotal="count" baseField="0" baseItem="0"/>
  </dataFields>
  <formats count="10">
    <format dxfId="396">
      <pivotArea type="all" dataOnly="0" outline="0" fieldPosition="0"/>
    </format>
    <format dxfId="395">
      <pivotArea outline="0" collapsedLevelsAreSubtotals="1" fieldPosition="0"/>
    </format>
    <format dxfId="394">
      <pivotArea type="origin" dataOnly="0" labelOnly="1" outline="0" fieldPosition="0"/>
    </format>
    <format dxfId="393">
      <pivotArea field="20" type="button" dataOnly="0" labelOnly="1" outline="0" axis="axisCol" fieldPosition="0"/>
    </format>
    <format dxfId="392">
      <pivotArea type="topRight" dataOnly="0" labelOnly="1" outline="0" fieldPosition="0"/>
    </format>
    <format dxfId="391">
      <pivotArea field="2" type="button" dataOnly="0" labelOnly="1" outline="0" axis="axisRow" fieldPosition="0"/>
    </format>
    <format dxfId="390">
      <pivotArea dataOnly="0" labelOnly="1" fieldPosition="0">
        <references count="1">
          <reference field="2" count="3">
            <x v="1"/>
            <x v="2"/>
            <x v="3"/>
          </reference>
        </references>
      </pivotArea>
    </format>
    <format dxfId="389">
      <pivotArea dataOnly="0" labelOnly="1" grandRow="1" outline="0" fieldPosition="0"/>
    </format>
    <format dxfId="388">
      <pivotArea dataOnly="0" labelOnly="1" fieldPosition="0">
        <references count="1">
          <reference field="20" count="0"/>
        </references>
      </pivotArea>
    </format>
    <format dxfId="38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C9B44914-3C44-4F6B-84F2-463DAE124FED}" name="PivotTable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6:J32"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axis="axisCol" showAll="0">
      <items count="9">
        <item x="7"/>
        <item x="4"/>
        <item x="0"/>
        <item x="2"/>
        <item x="1"/>
        <item x="5"/>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9"/>
  </colFields>
  <colItems count="9">
    <i>
      <x/>
    </i>
    <i>
      <x v="1"/>
    </i>
    <i>
      <x v="2"/>
    </i>
    <i>
      <x v="3"/>
    </i>
    <i>
      <x v="4"/>
    </i>
    <i>
      <x v="5"/>
    </i>
    <i>
      <x v="6"/>
    </i>
    <i>
      <x v="7"/>
    </i>
    <i t="grand">
      <x/>
    </i>
  </colItems>
  <dataFields count="1">
    <dataField name="Count of Horodateur" fld="0" subtotal="count" baseField="0" baseItem="0"/>
  </dataFields>
  <formats count="10">
    <format dxfId="242">
      <pivotArea type="all" dataOnly="0" outline="0" fieldPosition="0"/>
    </format>
    <format dxfId="241">
      <pivotArea outline="0" collapsedLevelsAreSubtotals="1" fieldPosition="0"/>
    </format>
    <format dxfId="240">
      <pivotArea type="origin" dataOnly="0" labelOnly="1" outline="0" fieldPosition="0"/>
    </format>
    <format dxfId="239">
      <pivotArea field="9" type="button" dataOnly="0" labelOnly="1" outline="0" axis="axisCol" fieldPosition="0"/>
    </format>
    <format dxfId="238">
      <pivotArea type="topRight" dataOnly="0" labelOnly="1" outline="0" fieldPosition="0"/>
    </format>
    <format dxfId="237">
      <pivotArea field="2" type="button" dataOnly="0" labelOnly="1" outline="0" axis="axisRow" fieldPosition="0"/>
    </format>
    <format dxfId="236">
      <pivotArea dataOnly="0" labelOnly="1" fieldPosition="0">
        <references count="1">
          <reference field="2" count="0"/>
        </references>
      </pivotArea>
    </format>
    <format dxfId="235">
      <pivotArea dataOnly="0" labelOnly="1" grandRow="1" outline="0" fieldPosition="0"/>
    </format>
    <format dxfId="234">
      <pivotArea dataOnly="0" labelOnly="1" fieldPosition="0">
        <references count="1">
          <reference field="9" count="0"/>
        </references>
      </pivotArea>
    </format>
    <format dxfId="23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F6907C9C-DACF-4E30-B472-6004CC7B03BC}" name="PivotTable1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9:C62"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showAll="0"/>
    <pivotField showAll="0"/>
    <pivotField showAll="0"/>
    <pivotField showAll="0"/>
    <pivotField showAll="0"/>
    <pivotField axis="axisCol" showAll="0">
      <items count="4">
        <item h="1" x="0"/>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2">
    <i>
      <x v="1"/>
    </i>
    <i t="grand">
      <x/>
    </i>
  </rowItems>
  <colFields count="1">
    <field x="12"/>
  </colFields>
  <colItems count="2">
    <i>
      <x v="1"/>
    </i>
    <i t="grand">
      <x/>
    </i>
  </colItems>
  <dataFields count="1">
    <dataField name="Count of Horodateur" fld="0" subtotal="count" baseField="0" baseItem="0"/>
  </dataFields>
  <formats count="6">
    <format dxfId="248">
      <pivotArea outline="0" collapsedLevelsAreSubtotals="1" fieldPosition="0"/>
    </format>
    <format dxfId="247">
      <pivotArea field="2" type="button" dataOnly="0" labelOnly="1" outline="0" axis="axisRow" fieldPosition="0"/>
    </format>
    <format dxfId="246">
      <pivotArea dataOnly="0" labelOnly="1" fieldPosition="0">
        <references count="1">
          <reference field="2" count="1">
            <x v="1"/>
          </reference>
        </references>
      </pivotArea>
    </format>
    <format dxfId="245">
      <pivotArea dataOnly="0" labelOnly="1" grandRow="1" outline="0" fieldPosition="0"/>
    </format>
    <format dxfId="244">
      <pivotArea dataOnly="0" labelOnly="1" fieldPosition="0">
        <references count="1">
          <reference field="12" count="0"/>
        </references>
      </pivotArea>
    </format>
    <format dxfId="24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68BEB943-D8A2-4641-ACC2-F2E8223DC636}" name="PivotTable1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0:M76"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axis="axisCol" showAll="0">
      <items count="13">
        <item x="7"/>
        <item x="6"/>
        <item x="5"/>
        <item x="4"/>
        <item x="10"/>
        <item x="3"/>
        <item x="2"/>
        <item x="1"/>
        <item x="8"/>
        <item x="0"/>
        <item x="1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13"/>
  </colFields>
  <colItems count="12">
    <i>
      <x/>
    </i>
    <i>
      <x v="1"/>
    </i>
    <i>
      <x v="2"/>
    </i>
    <i>
      <x v="3"/>
    </i>
    <i>
      <x v="4"/>
    </i>
    <i>
      <x v="5"/>
    </i>
    <i>
      <x v="6"/>
    </i>
    <i>
      <x v="7"/>
    </i>
    <i>
      <x v="8"/>
    </i>
    <i>
      <x v="9"/>
    </i>
    <i>
      <x v="11"/>
    </i>
    <i t="grand">
      <x/>
    </i>
  </colItems>
  <dataFields count="1">
    <dataField name="Count of Horodateur" fld="0" subtotal="count" baseField="0" baseItem="0"/>
  </dataFields>
  <formats count="9">
    <format dxfId="257">
      <pivotArea collapsedLevelsAreSubtotals="1" fieldPosition="0">
        <references count="1">
          <reference field="2" count="3">
            <x v="1"/>
            <x v="2"/>
            <x v="3"/>
          </reference>
        </references>
      </pivotArea>
    </format>
    <format dxfId="256">
      <pivotArea collapsedLevelsAreSubtotals="1" fieldPosition="0">
        <references count="1">
          <reference field="2" count="1">
            <x v="2"/>
          </reference>
        </references>
      </pivotArea>
    </format>
    <format dxfId="255">
      <pivotArea outline="0" collapsedLevelsAreSubtotals="1" fieldPosition="0"/>
    </format>
    <format dxfId="254">
      <pivotArea outline="0" collapsedLevelsAreSubtotals="1" fieldPosition="0"/>
    </format>
    <format dxfId="253">
      <pivotArea field="2" type="button" dataOnly="0" labelOnly="1" outline="0" axis="axisRow" fieldPosition="0"/>
    </format>
    <format dxfId="252">
      <pivotArea dataOnly="0" labelOnly="1" fieldPosition="0">
        <references count="1">
          <reference field="2" count="0"/>
        </references>
      </pivotArea>
    </format>
    <format dxfId="251">
      <pivotArea dataOnly="0" labelOnly="1" grandRow="1" outline="0" fieldPosition="0"/>
    </format>
    <format dxfId="250">
      <pivotArea dataOnly="0" labelOnly="1" fieldPosition="0">
        <references count="1">
          <reference field="13" count="11">
            <x v="0"/>
            <x v="1"/>
            <x v="2"/>
            <x v="3"/>
            <x v="4"/>
            <x v="5"/>
            <x v="6"/>
            <x v="7"/>
            <x v="8"/>
            <x v="9"/>
            <x v="11"/>
          </reference>
        </references>
      </pivotArea>
    </format>
    <format dxfId="24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D84FE4C3-AEE4-477A-A290-59488F1688EF}" name="PivotTable1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D18"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showAll="0"/>
    <pivotField axis="axisCol" showAll="0">
      <items count="4">
        <item h="1"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3">
    <i>
      <x v="2"/>
    </i>
    <i>
      <x v="3"/>
    </i>
    <i t="grand">
      <x/>
    </i>
  </rowItems>
  <colFields count="1">
    <field x="8"/>
  </colFields>
  <colItems count="3">
    <i>
      <x v="1"/>
    </i>
    <i>
      <x v="2"/>
    </i>
    <i t="grand">
      <x/>
    </i>
  </colItems>
  <dataFields count="1">
    <dataField name="Count of Horodateur" fld="0" subtotal="count" baseField="0" baseItem="0"/>
  </dataFields>
  <formats count="6">
    <format dxfId="263">
      <pivotArea outline="0" collapsedLevelsAreSubtotals="1" fieldPosition="0"/>
    </format>
    <format dxfId="262">
      <pivotArea field="2" type="button" dataOnly="0" labelOnly="1" outline="0" axis="axisRow" fieldPosition="0"/>
    </format>
    <format dxfId="261">
      <pivotArea dataOnly="0" labelOnly="1" fieldPosition="0">
        <references count="1">
          <reference field="2" count="0"/>
        </references>
      </pivotArea>
    </format>
    <format dxfId="260">
      <pivotArea dataOnly="0" labelOnly="1" grandRow="1" outline="0" fieldPosition="0"/>
    </format>
    <format dxfId="259">
      <pivotArea dataOnly="0" labelOnly="1" fieldPosition="0">
        <references count="1">
          <reference field="8" count="0"/>
        </references>
      </pivotArea>
    </format>
    <format dxfId="25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EFF62032-E740-4EA2-8C4E-FD6952DFCFFB}" name="PivotTable1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7:E42"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showAll="0"/>
    <pivotField showAll="0"/>
    <pivotField showAll="0"/>
    <pivotField axis="axisCol" showAll="0">
      <items count="6">
        <item h="1" x="4"/>
        <item x="2"/>
        <item x="0"/>
        <item h="1"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4">
    <i>
      <x v="1"/>
    </i>
    <i>
      <x v="2"/>
    </i>
    <i>
      <x v="3"/>
    </i>
    <i t="grand">
      <x/>
    </i>
  </rowItems>
  <colFields count="1">
    <field x="10"/>
  </colFields>
  <colItems count="4">
    <i>
      <x v="1"/>
    </i>
    <i>
      <x v="2"/>
    </i>
    <i>
      <x v="4"/>
    </i>
    <i t="grand">
      <x/>
    </i>
  </colItems>
  <dataFields count="1">
    <dataField name="Count of Horodateur" fld="0" subtotal="count" baseField="0" baseItem="0"/>
  </dataFields>
  <formats count="10">
    <format dxfId="273">
      <pivotArea type="all" dataOnly="0" outline="0" fieldPosition="0"/>
    </format>
    <format dxfId="272">
      <pivotArea outline="0" collapsedLevelsAreSubtotals="1" fieldPosition="0"/>
    </format>
    <format dxfId="271">
      <pivotArea type="origin" dataOnly="0" labelOnly="1" outline="0" fieldPosition="0"/>
    </format>
    <format dxfId="270">
      <pivotArea field="10" type="button" dataOnly="0" labelOnly="1" outline="0" axis="axisCol" fieldPosition="0"/>
    </format>
    <format dxfId="269">
      <pivotArea type="topRight" dataOnly="0" labelOnly="1" outline="0" fieldPosition="0"/>
    </format>
    <format dxfId="268">
      <pivotArea field="2" type="button" dataOnly="0" labelOnly="1" outline="0" axis="axisRow" fieldPosition="0"/>
    </format>
    <format dxfId="267">
      <pivotArea dataOnly="0" labelOnly="1" fieldPosition="0">
        <references count="1">
          <reference field="2" count="3">
            <x v="1"/>
            <x v="2"/>
            <x v="3"/>
          </reference>
        </references>
      </pivotArea>
    </format>
    <format dxfId="266">
      <pivotArea dataOnly="0" labelOnly="1" grandRow="1" outline="0" fieldPosition="0"/>
    </format>
    <format dxfId="265">
      <pivotArea dataOnly="0" labelOnly="1" fieldPosition="0">
        <references count="1">
          <reference field="10" count="0"/>
        </references>
      </pivotArea>
    </format>
    <format dxfId="26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E3B864F5-4F4D-4036-9D0E-539A838A216C}" name="PivotTable1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2:J88"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axis="axisCol" showAll="0">
      <items count="10">
        <item x="3"/>
        <item x="4"/>
        <item x="2"/>
        <item x="5"/>
        <item x="1"/>
        <item x="0"/>
        <item x="6"/>
        <item x="8"/>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14"/>
  </colFields>
  <colItems count="9">
    <i>
      <x/>
    </i>
    <i>
      <x v="1"/>
    </i>
    <i>
      <x v="2"/>
    </i>
    <i>
      <x v="3"/>
    </i>
    <i>
      <x v="4"/>
    </i>
    <i>
      <x v="5"/>
    </i>
    <i>
      <x v="6"/>
    </i>
    <i>
      <x v="8"/>
    </i>
    <i t="grand">
      <x/>
    </i>
  </colItems>
  <dataFields count="1">
    <dataField name="Count of Horodateur" fld="0" subtotal="count" baseField="0" baseItem="0"/>
  </dataFields>
  <formats count="6">
    <format dxfId="279">
      <pivotArea outline="0" collapsedLevelsAreSubtotals="1" fieldPosition="0"/>
    </format>
    <format dxfId="278">
      <pivotArea field="2" type="button" dataOnly="0" labelOnly="1" outline="0" axis="axisRow" fieldPosition="0"/>
    </format>
    <format dxfId="277">
      <pivotArea dataOnly="0" labelOnly="1" fieldPosition="0">
        <references count="1">
          <reference field="2" count="0"/>
        </references>
      </pivotArea>
    </format>
    <format dxfId="276">
      <pivotArea dataOnly="0" labelOnly="1" grandRow="1" outline="0" fieldPosition="0"/>
    </format>
    <format dxfId="275">
      <pivotArea dataOnly="0" labelOnly="1" fieldPosition="0">
        <references count="1">
          <reference field="14" count="8">
            <x v="0"/>
            <x v="1"/>
            <x v="2"/>
            <x v="3"/>
            <x v="4"/>
            <x v="5"/>
            <x v="6"/>
            <x v="8"/>
          </reference>
        </references>
      </pivotArea>
    </format>
    <format dxfId="27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A8E6B260-AD7B-4A89-B41F-510E3EBFDC82}" name="PivotTable1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8:D53"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showAll="0"/>
    <pivotField showAll="0"/>
    <pivotField showAll="0"/>
    <pivotField showAll="0"/>
    <pivotField axis="axisCol" showAll="0">
      <items count="5">
        <item h="1" x="0"/>
        <item x="2"/>
        <item x="3"/>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4">
    <i>
      <x v="1"/>
    </i>
    <i>
      <x v="2"/>
    </i>
    <i>
      <x v="3"/>
    </i>
    <i t="grand">
      <x/>
    </i>
  </rowItems>
  <colFields count="1">
    <field x="11"/>
  </colFields>
  <colItems count="3">
    <i>
      <x v="1"/>
    </i>
    <i>
      <x v="2"/>
    </i>
    <i t="grand">
      <x/>
    </i>
  </colItems>
  <dataFields count="1">
    <dataField name="Count of Horodateur" fld="0" subtotal="count" baseField="0" baseItem="0"/>
  </dataFields>
  <formats count="6">
    <format dxfId="285">
      <pivotArea outline="0" collapsedLevelsAreSubtotals="1" fieldPosition="0"/>
    </format>
    <format dxfId="284">
      <pivotArea field="2" type="button" dataOnly="0" labelOnly="1" outline="0" axis="axisRow" fieldPosition="0"/>
    </format>
    <format dxfId="283">
      <pivotArea dataOnly="0" labelOnly="1" fieldPosition="0">
        <references count="1">
          <reference field="2" count="3">
            <x v="1"/>
            <x v="2"/>
            <x v="3"/>
          </reference>
        </references>
      </pivotArea>
    </format>
    <format dxfId="282">
      <pivotArea dataOnly="0" labelOnly="1" grandRow="1" outline="0" fieldPosition="0"/>
    </format>
    <format dxfId="281">
      <pivotArea dataOnly="0" labelOnly="1" fieldPosition="0">
        <references count="1">
          <reference field="11" count="0"/>
        </references>
      </pivotArea>
    </format>
    <format dxfId="28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B0E45C5-03DF-4505-A6DB-B7D58C476BD4}" name="PivotTable1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8:H104"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sortType="ascending">
      <items count="9">
        <item x="3"/>
        <item x="2"/>
        <item x="4"/>
        <item x="0"/>
        <item x="1"/>
        <item x="5"/>
        <item h="1" x="6"/>
        <item h="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26"/>
  </colFields>
  <colItems count="7">
    <i>
      <x/>
    </i>
    <i>
      <x v="1"/>
    </i>
    <i>
      <x v="2"/>
    </i>
    <i>
      <x v="3"/>
    </i>
    <i>
      <x v="4"/>
    </i>
    <i>
      <x v="5"/>
    </i>
    <i t="grand">
      <x/>
    </i>
  </colItems>
  <dataFields count="1">
    <dataField name="Count of Horodateur" fld="0" subtotal="count" baseField="0" baseItem="0"/>
  </dataFields>
  <formats count="5">
    <format dxfId="309">
      <pivotArea outline="0" collapsedLevelsAreSubtotals="1" fieldPosition="0">
        <references count="1">
          <reference field="26" count="0" selected="0"/>
        </references>
      </pivotArea>
    </format>
    <format dxfId="308">
      <pivotArea field="2" type="button" dataOnly="0" labelOnly="1" outline="0" axis="axisRow" fieldPosition="0"/>
    </format>
    <format dxfId="307">
      <pivotArea dataOnly="0" labelOnly="1" fieldPosition="0">
        <references count="1">
          <reference field="2" count="4">
            <x v="0"/>
            <x v="1"/>
            <x v="2"/>
            <x v="3"/>
          </reference>
        </references>
      </pivotArea>
    </format>
    <format dxfId="306">
      <pivotArea dataOnly="0" labelOnly="1" grandRow="1" outline="0" fieldPosition="0"/>
    </format>
    <format dxfId="305">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6010B545-862E-4E60-A3BB-39138AB74BAA}" name="PivotTable1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3:F98"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h="1" x="2"/>
        <item x="3"/>
        <item x="1"/>
        <item x="4"/>
        <item x="0"/>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4">
    <i>
      <x v="1"/>
    </i>
    <i>
      <x v="2"/>
    </i>
    <i>
      <x v="3"/>
    </i>
    <i t="grand">
      <x/>
    </i>
  </rowItems>
  <colFields count="1">
    <field x="15"/>
  </colFields>
  <colItems count="5">
    <i>
      <x v="1"/>
    </i>
    <i>
      <x v="2"/>
    </i>
    <i>
      <x v="3"/>
    </i>
    <i>
      <x v="4"/>
    </i>
    <i t="grand">
      <x/>
    </i>
  </colItems>
  <dataFields count="1">
    <dataField name="Count of Horodateur" fld="0" subtotal="count" baseField="0" baseItem="0"/>
  </dataFields>
  <formats count="3">
    <format dxfId="288">
      <pivotArea outline="0" collapsedLevelsAreSubtotals="1" fieldPosition="0"/>
    </format>
    <format dxfId="287">
      <pivotArea dataOnly="0" labelOnly="1" fieldPosition="0">
        <references count="1">
          <reference field="2" count="0"/>
        </references>
      </pivotArea>
    </format>
    <format dxfId="28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EE205E46-40EC-4568-96D1-68E69EDBC944}" name="PivotTable10"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9"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axis="axisCol" showAll="0">
      <items count="9">
        <item h="1" x="5"/>
        <item x="4"/>
        <item x="1"/>
        <item x="2"/>
        <item x="7"/>
        <item x="0"/>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7"/>
  </colFields>
  <colItems count="8">
    <i>
      <x v="1"/>
    </i>
    <i>
      <x v="2"/>
    </i>
    <i>
      <x v="3"/>
    </i>
    <i>
      <x v="4"/>
    </i>
    <i>
      <x v="5"/>
    </i>
    <i>
      <x v="6"/>
    </i>
    <i>
      <x v="7"/>
    </i>
    <i t="grand">
      <x/>
    </i>
  </colItems>
  <dataFields count="1">
    <dataField name="Count of Horodateur" fld="0" subtotal="count" baseField="0" baseItem="0"/>
  </dataFields>
  <formats count="6">
    <format dxfId="294">
      <pivotArea outline="0" collapsedLevelsAreSubtotals="1" fieldPosition="0"/>
    </format>
    <format dxfId="293">
      <pivotArea field="2" type="button" dataOnly="0" labelOnly="1" outline="0" axis="axisRow" fieldPosition="0"/>
    </format>
    <format dxfId="292">
      <pivotArea dataOnly="0" labelOnly="1" fieldPosition="0">
        <references count="1">
          <reference field="2" count="0"/>
        </references>
      </pivotArea>
    </format>
    <format dxfId="291">
      <pivotArea dataOnly="0" labelOnly="1" grandRow="1" outline="0" fieldPosition="0"/>
    </format>
    <format dxfId="290">
      <pivotArea dataOnly="0" labelOnly="1" fieldPosition="0">
        <references count="1">
          <reference field="7" count="0"/>
        </references>
      </pivotArea>
    </format>
    <format dxfId="28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3553ED67-4C9C-44BB-B989-C94F3A37ADEF}" name="PivotTable1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7:F22" firstHeaderRow="0" firstDataRow="1" firstDataCol="1"/>
  <pivotFields count="130">
    <pivotField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2"/>
  </colFields>
  <colItems count="5">
    <i>
      <x/>
    </i>
    <i i="1">
      <x v="1"/>
    </i>
    <i i="2">
      <x v="2"/>
    </i>
    <i i="3">
      <x v="3"/>
    </i>
    <i i="4">
      <x v="4"/>
    </i>
  </colItems>
  <dataFields count="5">
    <dataField name="Sum of Catalogage" fld="32" baseField="2" baseItem="1"/>
    <dataField name="Sum of Recherches documentaires" fld="33" baseField="2" baseItem="1"/>
    <dataField name="Sum of PEB" fld="35" baseField="0" baseItem="0"/>
    <dataField name="Sum of Formation" fld="34" baseField="0" baseItem="0"/>
    <dataField name="Sum of Autres" fld="36" baseField="0" baseItem="0"/>
  </dataFields>
  <formats count="6">
    <format dxfId="221">
      <pivotArea type="all" dataOnly="0" outline="0" fieldPosition="0"/>
    </format>
    <format dxfId="220">
      <pivotArea outline="0" collapsedLevelsAreSubtotals="1" fieldPosition="0"/>
    </format>
    <format dxfId="219">
      <pivotArea field="2" type="button" dataOnly="0" labelOnly="1" outline="0" axis="axisRow" fieldPosition="0"/>
    </format>
    <format dxfId="218">
      <pivotArea dataOnly="0" labelOnly="1" fieldPosition="0">
        <references count="1">
          <reference field="2" count="0"/>
        </references>
      </pivotArea>
    </format>
    <format dxfId="217">
      <pivotArea dataOnly="0" labelOnly="1" grandRow="1" outline="0" fieldPosition="0"/>
    </format>
    <format dxfId="216">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AB319820-5412-4767-B9B7-7FDA8275EB3A}"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D8"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31"/>
  </colFields>
  <colItems count="3">
    <i>
      <x/>
    </i>
    <i>
      <x v="1"/>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67D252E7-3C8F-4087-B6C9-CBFA2D846A8D}" name="PivotTable1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2:N38"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4">
        <item x="1"/>
        <item x="10"/>
        <item x="4"/>
        <item x="0"/>
        <item x="3"/>
        <item m="1" x="12"/>
        <item x="6"/>
        <item x="5"/>
        <item x="11"/>
        <item x="2"/>
        <item x="7"/>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38"/>
  </colFields>
  <colItems count="13">
    <i>
      <x/>
    </i>
    <i>
      <x v="1"/>
    </i>
    <i>
      <x v="2"/>
    </i>
    <i>
      <x v="3"/>
    </i>
    <i>
      <x v="4"/>
    </i>
    <i>
      <x v="6"/>
    </i>
    <i>
      <x v="7"/>
    </i>
    <i>
      <x v="8"/>
    </i>
    <i>
      <x v="9"/>
    </i>
    <i>
      <x v="10"/>
    </i>
    <i>
      <x v="11"/>
    </i>
    <i>
      <x v="12"/>
    </i>
    <i t="grand">
      <x/>
    </i>
  </colItems>
  <dataFields count="1">
    <dataField name="Count of Horodateur" fld="0" subtotal="count" baseField="0" baseItem="0"/>
  </dataFields>
  <formats count="11">
    <format dxfId="232">
      <pivotArea outline="0" collapsedLevelsAreSubtotals="1" fieldPosition="0">
        <references count="1">
          <reference field="38" count="11" selected="0">
            <x v="0"/>
            <x v="1"/>
            <x v="2"/>
            <x v="3"/>
            <x v="4"/>
            <x v="5"/>
            <x v="6"/>
            <x v="7"/>
            <x v="8"/>
            <x v="9"/>
            <x v="10"/>
          </reference>
        </references>
      </pivotArea>
    </format>
    <format dxfId="231">
      <pivotArea field="2" type="button" dataOnly="0" labelOnly="1" outline="0" axis="axisRow" fieldPosition="0"/>
    </format>
    <format dxfId="230">
      <pivotArea dataOnly="0" labelOnly="1" fieldPosition="0">
        <references count="1">
          <reference field="2" count="0"/>
        </references>
      </pivotArea>
    </format>
    <format dxfId="229">
      <pivotArea dataOnly="0" labelOnly="1" grandRow="1" outline="0" fieldPosition="0"/>
    </format>
    <format dxfId="228">
      <pivotArea dataOnly="0" labelOnly="1" fieldPosition="0">
        <references count="1">
          <reference field="38" count="11">
            <x v="0"/>
            <x v="1"/>
            <x v="2"/>
            <x v="3"/>
            <x v="4"/>
            <x v="5"/>
            <x v="6"/>
            <x v="7"/>
            <x v="8"/>
            <x v="9"/>
            <x v="10"/>
          </reference>
        </references>
      </pivotArea>
    </format>
    <format dxfId="227">
      <pivotArea field="2" type="button" dataOnly="0" labelOnly="1" outline="0" axis="axisRow" fieldPosition="0"/>
    </format>
    <format dxfId="226">
      <pivotArea dataOnly="0" labelOnly="1" fieldPosition="0">
        <references count="1">
          <reference field="38" count="0"/>
        </references>
      </pivotArea>
    </format>
    <format dxfId="225">
      <pivotArea dataOnly="0" labelOnly="1" grandCol="1" outline="0" fieldPosition="0"/>
    </format>
    <format dxfId="224">
      <pivotArea field="2" type="button" dataOnly="0" labelOnly="1" outline="0" axis="axisRow" fieldPosition="0"/>
    </format>
    <format dxfId="223">
      <pivotArea dataOnly="0" labelOnly="1" fieldPosition="0">
        <references count="1">
          <reference field="38" count="0"/>
        </references>
      </pivotArea>
    </format>
    <format dxfId="22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993D093-0A63-4591-91E3-191D52480B40}" name="PivotTable2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F33"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42"/>
  </colFields>
  <colItems count="5">
    <i>
      <x/>
    </i>
    <i>
      <x v="1"/>
    </i>
    <i>
      <x v="2"/>
    </i>
    <i>
      <x v="3"/>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D1168F07-5F5D-45B2-9531-C1854829A696}" name="PivotTable2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S22"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9">
        <item x="5"/>
        <item x="16"/>
        <item x="15"/>
        <item x="11"/>
        <item x="8"/>
        <item x="14"/>
        <item x="2"/>
        <item x="4"/>
        <item x="3"/>
        <item x="12"/>
        <item x="0"/>
        <item x="6"/>
        <item x="1"/>
        <item x="9"/>
        <item x="10"/>
        <item x="7"/>
        <item x="17"/>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41"/>
  </colFields>
  <colItems count="18">
    <i>
      <x/>
    </i>
    <i>
      <x v="1"/>
    </i>
    <i>
      <x v="2"/>
    </i>
    <i>
      <x v="3"/>
    </i>
    <i>
      <x v="4"/>
    </i>
    <i>
      <x v="5"/>
    </i>
    <i>
      <x v="6"/>
    </i>
    <i>
      <x v="7"/>
    </i>
    <i>
      <x v="8"/>
    </i>
    <i>
      <x v="9"/>
    </i>
    <i>
      <x v="10"/>
    </i>
    <i>
      <x v="11"/>
    </i>
    <i>
      <x v="12"/>
    </i>
    <i>
      <x v="13"/>
    </i>
    <i>
      <x v="14"/>
    </i>
    <i>
      <x v="15"/>
    </i>
    <i>
      <x v="17"/>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62F96F2C-7B48-4BDA-AF91-86C98100489D}" name="PivotTable2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9"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40"/>
  </colFields>
  <colItems count="4">
    <i>
      <x/>
    </i>
    <i>
      <x v="1"/>
    </i>
    <i>
      <x v="2"/>
    </i>
    <i t="grand">
      <x/>
    </i>
  </colItems>
  <dataFields count="1">
    <dataField name="Count of Horodateur" fld="0" subtotal="count" baseField="0" baseItem="0"/>
  </dataFields>
  <formats count="5">
    <format dxfId="207">
      <pivotArea outline="0" collapsedLevelsAreSubtotals="1" fieldPosition="0">
        <references count="1">
          <reference field="40" count="3" selected="0">
            <x v="0"/>
            <x v="1"/>
            <x v="2"/>
          </reference>
        </references>
      </pivotArea>
    </format>
    <format dxfId="206">
      <pivotArea field="2" type="button" dataOnly="0" labelOnly="1" outline="0" axis="axisRow" fieldPosition="0"/>
    </format>
    <format dxfId="205">
      <pivotArea dataOnly="0" labelOnly="1" fieldPosition="0">
        <references count="1">
          <reference field="2" count="0"/>
        </references>
      </pivotArea>
    </format>
    <format dxfId="204">
      <pivotArea dataOnly="0" labelOnly="1" grandRow="1" outline="0" fieldPosition="0"/>
    </format>
    <format dxfId="203">
      <pivotArea dataOnly="0" labelOnly="1" fieldPosition="0">
        <references count="1">
          <reference field="40"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A2727C8F-097F-42CA-9385-5C76B59EFA69}" name="PivotTable2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0:K46"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0">
        <item x="2"/>
        <item x="4"/>
        <item x="3"/>
        <item x="0"/>
        <item x="1"/>
        <item x="8"/>
        <item x="6"/>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43"/>
  </colFields>
  <colItems count="10">
    <i>
      <x/>
    </i>
    <i>
      <x v="1"/>
    </i>
    <i>
      <x v="2"/>
    </i>
    <i>
      <x v="3"/>
    </i>
    <i>
      <x v="4"/>
    </i>
    <i>
      <x v="5"/>
    </i>
    <i>
      <x v="6"/>
    </i>
    <i>
      <x v="7"/>
    </i>
    <i>
      <x v="8"/>
    </i>
    <i t="grand">
      <x/>
    </i>
  </colItems>
  <dataFields count="1">
    <dataField name="Count of Horodateur" fld="0" subtotal="count" baseField="0" baseItem="0"/>
  </dataFields>
  <formats count="8">
    <format dxfId="215">
      <pivotArea field="2" type="button" dataOnly="0" labelOnly="1" outline="0" axis="axisRow" fieldPosition="0"/>
    </format>
    <format dxfId="214">
      <pivotArea dataOnly="0" labelOnly="1" fieldPosition="0">
        <references count="1">
          <reference field="43" count="8">
            <x v="0"/>
            <x v="1"/>
            <x v="2"/>
            <x v="3"/>
            <x v="4"/>
            <x v="5"/>
            <x v="6"/>
            <x v="7"/>
          </reference>
        </references>
      </pivotArea>
    </format>
    <format dxfId="213">
      <pivotArea dataOnly="0" labelOnly="1" grandCol="1" outline="0" fieldPosition="0"/>
    </format>
    <format dxfId="212">
      <pivotArea outline="0" collapsedLevelsAreSubtotals="1" fieldPosition="0">
        <references count="1">
          <reference field="43" count="8" selected="0">
            <x v="0"/>
            <x v="1"/>
            <x v="2"/>
            <x v="3"/>
            <x v="4"/>
            <x v="5"/>
            <x v="6"/>
            <x v="7"/>
          </reference>
        </references>
      </pivotArea>
    </format>
    <format dxfId="211">
      <pivotArea field="2" type="button" dataOnly="0" labelOnly="1" outline="0" axis="axisRow" fieldPosition="0"/>
    </format>
    <format dxfId="210">
      <pivotArea dataOnly="0" labelOnly="1" fieldPosition="0">
        <references count="1">
          <reference field="2" count="0"/>
        </references>
      </pivotArea>
    </format>
    <format dxfId="209">
      <pivotArea dataOnly="0" labelOnly="1" grandRow="1" outline="0" fieldPosition="0"/>
    </format>
    <format dxfId="208">
      <pivotArea dataOnly="0" labelOnly="1" fieldPosition="0">
        <references count="1">
          <reference field="43"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49F66BA6-E14B-4E1A-BD31-A5D8433D1433}" name="PivotTable2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F25"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45"/>
  </colFields>
  <colItems count="5">
    <i>
      <x/>
    </i>
    <i>
      <x v="1"/>
    </i>
    <i>
      <x v="2"/>
    </i>
    <i>
      <x v="3"/>
    </i>
    <i t="grand">
      <x/>
    </i>
  </colItems>
  <dataFields count="1">
    <dataField name="Count of Horodateur" fld="0" subtotal="count" baseField="0" baseItem="0"/>
  </dataFields>
  <formats count="15">
    <format dxfId="174">
      <pivotArea outline="0" collapsedLevelsAreSubtotals="1" fieldPosition="0"/>
    </format>
    <format dxfId="173">
      <pivotArea field="2" type="button" dataOnly="0" labelOnly="1" outline="0" axis="axisRow" fieldPosition="0"/>
    </format>
    <format dxfId="172">
      <pivotArea dataOnly="0" labelOnly="1" fieldPosition="0">
        <references count="1">
          <reference field="2" count="0"/>
        </references>
      </pivotArea>
    </format>
    <format dxfId="171">
      <pivotArea dataOnly="0" labelOnly="1" grandRow="1" outline="0" fieldPosition="0"/>
    </format>
    <format dxfId="170">
      <pivotArea dataOnly="0" labelOnly="1" fieldPosition="0">
        <references count="1">
          <reference field="45" count="0"/>
        </references>
      </pivotArea>
    </format>
    <format dxfId="169">
      <pivotArea dataOnly="0" labelOnly="1" grandCol="1" outline="0" fieldPosition="0"/>
    </format>
    <format dxfId="168">
      <pivotArea field="2" type="button" dataOnly="0" labelOnly="1" outline="0" axis="axisRow" fieldPosition="0"/>
    </format>
    <format dxfId="167">
      <pivotArea dataOnly="0" labelOnly="1" fieldPosition="0">
        <references count="1">
          <reference field="45" count="0"/>
        </references>
      </pivotArea>
    </format>
    <format dxfId="166">
      <pivotArea dataOnly="0" labelOnly="1" grandCol="1" outline="0" fieldPosition="0"/>
    </format>
    <format dxfId="165">
      <pivotArea outline="0" collapsedLevelsAreSubtotals="1" fieldPosition="0"/>
    </format>
    <format dxfId="164">
      <pivotArea field="2" type="button" dataOnly="0" labelOnly="1" outline="0" axis="axisRow" fieldPosition="0"/>
    </format>
    <format dxfId="163">
      <pivotArea dataOnly="0" labelOnly="1" fieldPosition="0">
        <references count="1">
          <reference field="2" count="0"/>
        </references>
      </pivotArea>
    </format>
    <format dxfId="162">
      <pivotArea dataOnly="0" labelOnly="1" grandRow="1" outline="0" fieldPosition="0"/>
    </format>
    <format dxfId="161">
      <pivotArea dataOnly="0" labelOnly="1" fieldPosition="0">
        <references count="1">
          <reference field="45" count="0"/>
        </references>
      </pivotArea>
    </format>
    <format dxfId="16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C893C64-296D-438A-A6CC-4F1CDDFAEC71}" name="PivotTable1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7:E93"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1"/>
        <item x="0"/>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23"/>
  </colFields>
  <colItems count="4">
    <i>
      <x/>
    </i>
    <i>
      <x v="1"/>
    </i>
    <i>
      <x v="2"/>
    </i>
    <i t="grand">
      <x/>
    </i>
  </colItems>
  <dataFields count="1">
    <dataField name="Count of Horodateur" fld="0" subtotal="count" baseField="0" baseItem="0"/>
  </dataFields>
  <formats count="13">
    <format dxfId="322">
      <pivotArea type="all" dataOnly="0" outline="0" fieldPosition="0"/>
    </format>
    <format dxfId="321">
      <pivotArea outline="0" collapsedLevelsAreSubtotals="1" fieldPosition="0"/>
    </format>
    <format dxfId="320">
      <pivotArea type="origin" dataOnly="0" labelOnly="1" outline="0" fieldPosition="0"/>
    </format>
    <format dxfId="319">
      <pivotArea field="23" type="button" dataOnly="0" labelOnly="1" outline="0" axis="axisCol" fieldPosition="0"/>
    </format>
    <format dxfId="318">
      <pivotArea type="topRight" dataOnly="0" labelOnly="1" outline="0" fieldPosition="0"/>
    </format>
    <format dxfId="317">
      <pivotArea field="2" type="button" dataOnly="0" labelOnly="1" outline="0" axis="axisRow" fieldPosition="0"/>
    </format>
    <format dxfId="316">
      <pivotArea dataOnly="0" labelOnly="1" fieldPosition="0">
        <references count="1">
          <reference field="2" count="0"/>
        </references>
      </pivotArea>
    </format>
    <format dxfId="315">
      <pivotArea dataOnly="0" labelOnly="1" grandRow="1" outline="0" fieldPosition="0"/>
    </format>
    <format dxfId="314">
      <pivotArea dataOnly="0" labelOnly="1" fieldPosition="0">
        <references count="1">
          <reference field="23" count="0"/>
        </references>
      </pivotArea>
    </format>
    <format dxfId="313">
      <pivotArea dataOnly="0" labelOnly="1" grandCol="1" outline="0" fieldPosition="0"/>
    </format>
    <format dxfId="312">
      <pivotArea dataOnly="0" labelOnly="1" fieldPosition="0">
        <references count="1">
          <reference field="23" count="1">
            <x v="0"/>
          </reference>
        </references>
      </pivotArea>
    </format>
    <format dxfId="311">
      <pivotArea field="2" type="button" dataOnly="0" labelOnly="1" outline="0" axis="axisRow" fieldPosition="0"/>
    </format>
    <format dxfId="310">
      <pivotArea dataOnly="0" labelOnly="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B4425325-5C08-41B3-AACF-3649FC3179AB}" name="PivotTable2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E10"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44"/>
  </colFields>
  <colItems count="4">
    <i>
      <x/>
    </i>
    <i>
      <x v="1"/>
    </i>
    <i>
      <x v="2"/>
    </i>
    <i t="grand">
      <x/>
    </i>
  </colItems>
  <dataFields count="1">
    <dataField name="Count of Horodateur" fld="0" subtotal="count" baseField="0" baseItem="0"/>
  </dataFields>
  <formats count="5">
    <format dxfId="179">
      <pivotArea outline="0" collapsedLevelsAreSubtotals="1" fieldPosition="0">
        <references count="1">
          <reference field="44" count="3" selected="0">
            <x v="0"/>
            <x v="1"/>
            <x v="2"/>
          </reference>
        </references>
      </pivotArea>
    </format>
    <format dxfId="178">
      <pivotArea field="2" type="button" dataOnly="0" labelOnly="1" outline="0" axis="axisRow" fieldPosition="0"/>
    </format>
    <format dxfId="177">
      <pivotArea dataOnly="0" labelOnly="1" fieldPosition="0">
        <references count="1">
          <reference field="2" count="0"/>
        </references>
      </pivotArea>
    </format>
    <format dxfId="176">
      <pivotArea dataOnly="0" labelOnly="1" grandRow="1" outline="0" fieldPosition="0"/>
    </format>
    <format dxfId="175">
      <pivotArea dataOnly="0" labelOnly="1" fieldPosition="0">
        <references count="1">
          <reference field="4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F5EBF09D-2F63-4F13-9D7F-F7911F0BACC7}" name="PivotTable3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7:D73"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56"/>
  </colFields>
  <colItems count="3">
    <i>
      <x/>
    </i>
    <i>
      <x v="1"/>
    </i>
    <i t="grand">
      <x/>
    </i>
  </colItems>
  <dataFields count="1">
    <dataField name="Count of Horodateur" fld="0" subtotal="count" baseField="0" baseItem="0"/>
  </dataFields>
  <formats count="5">
    <format dxfId="184">
      <pivotArea outline="0" collapsedLevelsAreSubtotals="1" fieldPosition="0">
        <references count="1">
          <reference field="56" count="2" selected="0">
            <x v="0"/>
            <x v="1"/>
          </reference>
        </references>
      </pivotArea>
    </format>
    <format dxfId="183">
      <pivotArea field="2" type="button" dataOnly="0" labelOnly="1" outline="0" axis="axisRow" fieldPosition="0"/>
    </format>
    <format dxfId="182">
      <pivotArea dataOnly="0" labelOnly="1" fieldPosition="0">
        <references count="1">
          <reference field="2" count="0"/>
        </references>
      </pivotArea>
    </format>
    <format dxfId="181">
      <pivotArea dataOnly="0" labelOnly="1" grandRow="1" outline="0" fieldPosition="0"/>
    </format>
    <format dxfId="180">
      <pivotArea dataOnly="0" labelOnly="1" fieldPosition="0">
        <references count="1">
          <reference field="5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500F5DA7-9C6A-45C3-A6C6-EE24FC9F62D0}" name="PivotTable3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4:D60"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55"/>
  </colFields>
  <colItems count="3">
    <i>
      <x/>
    </i>
    <i>
      <x v="1"/>
    </i>
    <i t="grand">
      <x/>
    </i>
  </colItems>
  <dataFields count="1">
    <dataField name="Count of Horodateur" fld="0" subtotal="count" baseField="0" baseItem="0"/>
  </dataFields>
  <formats count="5">
    <format dxfId="189">
      <pivotArea outline="0" collapsedLevelsAreSubtotals="1" fieldPosition="0">
        <references count="1">
          <reference field="55" count="2" selected="0">
            <x v="0"/>
            <x v="1"/>
          </reference>
        </references>
      </pivotArea>
    </format>
    <format dxfId="188">
      <pivotArea field="2" type="button" dataOnly="0" labelOnly="1" outline="0" axis="axisRow" fieldPosition="0"/>
    </format>
    <format dxfId="187">
      <pivotArea dataOnly="0" labelOnly="1" fieldPosition="0">
        <references count="1">
          <reference field="2" count="0"/>
        </references>
      </pivotArea>
    </format>
    <format dxfId="186">
      <pivotArea dataOnly="0" labelOnly="1" grandRow="1" outline="0" fieldPosition="0"/>
    </format>
    <format dxfId="185">
      <pivotArea dataOnly="0" labelOnly="1" fieldPosition="0">
        <references count="1">
          <reference field="55"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5E0CEA3A-0DC1-4559-8F96-58DB32083668}" name="PivotTable3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1:F47"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53"/>
  </colFields>
  <colItems count="5">
    <i>
      <x/>
    </i>
    <i>
      <x v="1"/>
    </i>
    <i>
      <x v="2"/>
    </i>
    <i>
      <x v="3"/>
    </i>
    <i t="grand">
      <x/>
    </i>
  </colItems>
  <dataFields count="1">
    <dataField name="Count of Horodateur" fld="0" subtotal="count" baseField="0" baseItem="0"/>
  </dataFields>
  <formats count="5">
    <format dxfId="194">
      <pivotArea outline="0" collapsedLevelsAreSubtotals="1" fieldPosition="0">
        <references count="1">
          <reference field="53" count="4" selected="0">
            <x v="0"/>
            <x v="1"/>
            <x v="2"/>
            <x v="3"/>
          </reference>
        </references>
      </pivotArea>
    </format>
    <format dxfId="193">
      <pivotArea field="2" type="button" dataOnly="0" labelOnly="1" outline="0" axis="axisRow" fieldPosition="0"/>
    </format>
    <format dxfId="192">
      <pivotArea dataOnly="0" labelOnly="1" fieldPosition="0">
        <references count="1">
          <reference field="2" count="0"/>
        </references>
      </pivotArea>
    </format>
    <format dxfId="191">
      <pivotArea dataOnly="0" labelOnly="1" grandRow="1" outline="0" fieldPosition="0"/>
    </format>
    <format dxfId="190">
      <pivotArea dataOnly="0" labelOnly="1" fieldPosition="0">
        <references count="1">
          <reference field="53"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DA8E885A-24CD-4B50-9EFB-6E278019D990}" name="PivotTable3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1:G36" firstHeaderRow="0" firstDataRow="1" firstDataCol="1"/>
  <pivotFields count="13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2"/>
  </colFields>
  <colItems count="6">
    <i>
      <x/>
    </i>
    <i i="1">
      <x v="1"/>
    </i>
    <i i="2">
      <x v="2"/>
    </i>
    <i i="3">
      <x v="3"/>
    </i>
    <i i="4">
      <x v="4"/>
    </i>
    <i i="5">
      <x v="5"/>
    </i>
  </colItems>
  <dataFields count="6">
    <dataField name="Sum of Employé de l’organisation ayant un statut auprès de l’université affiliée (Ex.: Médecin titularisé, employé avec un statut d’enseignant)" fld="47" baseField="0" baseItem="0"/>
    <dataField name="Sum of Employé de l’organisation n’ayant pas de statut auprès de l’université affilié, mais avec un rôle académique (Ex. : superviseur de stage, chercheur...)" fld="48" baseField="0" baseItem="0"/>
    <dataField name="Sum of  Employé de l’organisation n’ayant aucun statut auprès de l’université affiliée (Ex. : infirmière, administrateur..." fld="50" baseField="0" baseItem="0"/>
    <dataField name="Sum of Étudiants, résidents de McGill et médecins enseignants" fld="51" baseField="0" baseItem="0"/>
    <dataField name="Sum of Ne s'applique pas" fld="52" baseField="0" baseItem="0"/>
    <dataField name="Sum of Deux bibliothécaires et un technicien en documentation" fld="49" baseField="0" baseItem="0"/>
  </dataFields>
  <formats count="8">
    <format dxfId="202">
      <pivotArea field="2" type="button" dataOnly="0" labelOnly="1" outline="0" axis="axisRow" fieldPosition="0"/>
    </format>
    <format dxfId="201">
      <pivotArea type="all" dataOnly="0" outline="0" fieldPosition="0"/>
    </format>
    <format dxfId="200">
      <pivotArea outline="0" collapsedLevelsAreSubtotals="1" fieldPosition="0"/>
    </format>
    <format dxfId="199">
      <pivotArea field="2" type="button" dataOnly="0" labelOnly="1" outline="0" axis="axisRow" fieldPosition="0"/>
    </format>
    <format dxfId="198">
      <pivotArea dataOnly="0" labelOnly="1" fieldPosition="0">
        <references count="1">
          <reference field="2" count="0"/>
        </references>
      </pivotArea>
    </format>
    <format dxfId="197">
      <pivotArea dataOnly="0" labelOnly="1" grandRow="1" outline="0" fieldPosition="0"/>
    </format>
    <format dxfId="196">
      <pivotArea field="2" type="button" dataOnly="0" labelOnly="1" outline="0" axis="axisRow" fieldPosition="0"/>
    </format>
    <format dxfId="195">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F69BDF31-CCBD-4DFE-8F4B-8FB46749F7F1}" name="PivotTable36"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9"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57"/>
  </colFields>
  <colItems count="3">
    <i>
      <x/>
    </i>
    <i>
      <x v="1"/>
    </i>
    <i t="grand">
      <x/>
    </i>
  </colItems>
  <dataFields count="1">
    <dataField name="Count of Horodateur" fld="0" subtotal="count" baseField="0" baseItem="0"/>
  </dataFields>
  <formats count="5">
    <format dxfId="151">
      <pivotArea outline="0" collapsedLevelsAreSubtotals="1" fieldPosition="0">
        <references count="1">
          <reference field="57" count="2" selected="0">
            <x v="0"/>
            <x v="1"/>
          </reference>
        </references>
      </pivotArea>
    </format>
    <format dxfId="150">
      <pivotArea field="2" type="button" dataOnly="0" labelOnly="1" outline="0" axis="axisRow" fieldPosition="0"/>
    </format>
    <format dxfId="149">
      <pivotArea dataOnly="0" labelOnly="1" fieldPosition="0">
        <references count="1">
          <reference field="2" count="0"/>
        </references>
      </pivotArea>
    </format>
    <format dxfId="148">
      <pivotArea dataOnly="0" labelOnly="1" grandRow="1" outline="0" fieldPosition="0"/>
    </format>
    <format dxfId="147">
      <pivotArea dataOnly="0" labelOnly="1" fieldPosition="0">
        <references count="1">
          <reference field="57"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52D29826-E92F-4B38-B39D-EFE57B2B2378}" name="PivotTable37"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N19"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6">
        <item x="3"/>
        <item x="10"/>
        <item x="0"/>
        <item x="5"/>
        <item x="2"/>
        <item m="1" x="13"/>
        <item x="9"/>
        <item x="7"/>
        <item m="1" x="12"/>
        <item x="1"/>
        <item m="1" x="14"/>
        <item x="4"/>
        <item x="8"/>
        <item x="6"/>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58"/>
  </colFields>
  <colItems count="13">
    <i>
      <x/>
    </i>
    <i>
      <x v="1"/>
    </i>
    <i>
      <x v="2"/>
    </i>
    <i>
      <x v="3"/>
    </i>
    <i>
      <x v="4"/>
    </i>
    <i>
      <x v="6"/>
    </i>
    <i>
      <x v="7"/>
    </i>
    <i>
      <x v="9"/>
    </i>
    <i>
      <x v="11"/>
    </i>
    <i>
      <x v="12"/>
    </i>
    <i>
      <x v="13"/>
    </i>
    <i>
      <x v="14"/>
    </i>
    <i t="grand">
      <x/>
    </i>
  </colItems>
  <dataFields count="1">
    <dataField name="Count of Horodateur" fld="0" subtotal="count" baseField="0" baseItem="0"/>
  </dataFields>
  <formats count="8">
    <format dxfId="159">
      <pivotArea field="2" type="button" dataOnly="0" labelOnly="1" outline="0" axis="axisRow" fieldPosition="0"/>
    </format>
    <format dxfId="158">
      <pivotArea dataOnly="0" labelOnly="1" fieldPosition="0">
        <references count="1">
          <reference field="58" count="0"/>
        </references>
      </pivotArea>
    </format>
    <format dxfId="157">
      <pivotArea dataOnly="0" labelOnly="1" grandCol="1" outline="0" fieldPosition="0"/>
    </format>
    <format dxfId="156">
      <pivotArea outline="0" collapsedLevelsAreSubtotals="1" fieldPosition="0">
        <references count="1">
          <reference field="58" count="10" selected="0">
            <x v="0"/>
            <x v="1"/>
            <x v="2"/>
            <x v="3"/>
            <x v="4"/>
            <x v="6"/>
            <x v="7"/>
            <x v="9"/>
            <x v="11"/>
            <x v="12"/>
          </reference>
        </references>
      </pivotArea>
    </format>
    <format dxfId="155">
      <pivotArea field="2" type="button" dataOnly="0" labelOnly="1" outline="0" axis="axisRow" fieldPosition="0"/>
    </format>
    <format dxfId="154">
      <pivotArea dataOnly="0" labelOnly="1" fieldPosition="0">
        <references count="1">
          <reference field="2" count="0"/>
        </references>
      </pivotArea>
    </format>
    <format dxfId="153">
      <pivotArea dataOnly="0" labelOnly="1" grandRow="1" outline="0" fieldPosition="0"/>
    </format>
    <format dxfId="152">
      <pivotArea dataOnly="0" labelOnly="1" fieldPosition="0">
        <references count="1">
          <reference field="58" count="10">
            <x v="0"/>
            <x v="1"/>
            <x v="2"/>
            <x v="3"/>
            <x v="4"/>
            <x v="6"/>
            <x v="7"/>
            <x v="9"/>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B763B42-554C-4577-BB0E-5C70D47DAEC5}" name="PivotTable3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K20"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1">
        <item x="7"/>
        <item x="0"/>
        <item x="1"/>
        <item x="5"/>
        <item x="2"/>
        <item x="3"/>
        <item x="4"/>
        <item x="6"/>
        <item x="9"/>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2"/>
  </rowFields>
  <rowItems count="5">
    <i>
      <x/>
    </i>
    <i>
      <x v="1"/>
    </i>
    <i>
      <x v="2"/>
    </i>
    <i>
      <x v="3"/>
    </i>
    <i t="grand">
      <x/>
    </i>
  </rowItems>
  <colFields count="1">
    <field x="63"/>
  </colFields>
  <colItems count="10">
    <i>
      <x/>
    </i>
    <i>
      <x v="1"/>
    </i>
    <i>
      <x v="2"/>
    </i>
    <i>
      <x v="3"/>
    </i>
    <i>
      <x v="4"/>
    </i>
    <i>
      <x v="5"/>
    </i>
    <i>
      <x v="6"/>
    </i>
    <i>
      <x v="7"/>
    </i>
    <i>
      <x v="9"/>
    </i>
    <i t="grand">
      <x/>
    </i>
  </colItems>
  <dataFields count="1">
    <dataField name="Count of Horodateur" fld="0" subtotal="count" baseField="0" baseItem="0"/>
  </dataFields>
  <formats count="8">
    <format dxfId="117">
      <pivotArea field="2" type="button" dataOnly="0" labelOnly="1" outline="0" axis="axisRow" fieldPosition="0"/>
    </format>
    <format dxfId="116">
      <pivotArea dataOnly="0" labelOnly="1" fieldPosition="0">
        <references count="1">
          <reference field="63" count="0"/>
        </references>
      </pivotArea>
    </format>
    <format dxfId="115">
      <pivotArea dataOnly="0" labelOnly="1" grandCol="1" outline="0" fieldPosition="0"/>
    </format>
    <format dxfId="114">
      <pivotArea outline="0" collapsedLevelsAreSubtotals="1" fieldPosition="0">
        <references count="1">
          <reference field="63" count="8" selected="0">
            <x v="0"/>
            <x v="1"/>
            <x v="2"/>
            <x v="3"/>
            <x v="4"/>
            <x v="5"/>
            <x v="6"/>
            <x v="7"/>
          </reference>
        </references>
      </pivotArea>
    </format>
    <format dxfId="113">
      <pivotArea field="2" type="button" dataOnly="0" labelOnly="1" outline="0" axis="axisRow" fieldPosition="0"/>
    </format>
    <format dxfId="112">
      <pivotArea dataOnly="0" labelOnly="1" fieldPosition="0">
        <references count="1">
          <reference field="2" count="0"/>
        </references>
      </pivotArea>
    </format>
    <format dxfId="111">
      <pivotArea dataOnly="0" labelOnly="1" grandRow="1" outline="0" fieldPosition="0"/>
    </format>
    <format dxfId="110">
      <pivotArea dataOnly="0" labelOnly="1" fieldPosition="0">
        <references count="1">
          <reference field="63"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8BDEDC1C-03FE-4103-8397-B4ABB6527958}" name="PivotTable3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E9" firstHeaderRow="0" firstDataRow="1" firstDataCol="1"/>
  <pivotFields count="13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2"/>
  </colFields>
  <colItems count="4">
    <i>
      <x/>
    </i>
    <i i="1">
      <x v="1"/>
    </i>
    <i i="2">
      <x v="2"/>
    </i>
    <i i="3">
      <x v="3"/>
    </i>
  </colItems>
  <dataFields count="4">
    <dataField name="Sum of Library of congress" fld="59" baseField="0" baseItem="0"/>
    <dataField name="Sum of National Library of Medicine" fld="60" baseField="0" baseItem="0"/>
    <dataField name="Sum of Dewey" fld="61" baseField="0" baseItem="0"/>
    <dataField name="Sum of Maison" fld="62" baseField="0" baseItem="0"/>
  </dataFields>
  <formats count="6">
    <format dxfId="123">
      <pivotArea type="all" dataOnly="0" outline="0" fieldPosition="0"/>
    </format>
    <format dxfId="122">
      <pivotArea outline="0" collapsedLevelsAreSubtotals="1" fieldPosition="0"/>
    </format>
    <format dxfId="121">
      <pivotArea field="2" type="button" dataOnly="0" labelOnly="1" outline="0" axis="axisRow" fieldPosition="0"/>
    </format>
    <format dxfId="120">
      <pivotArea dataOnly="0" labelOnly="1" fieldPosition="0">
        <references count="1">
          <reference field="2" count="0"/>
        </references>
      </pivotArea>
    </format>
    <format dxfId="119">
      <pivotArea dataOnly="0" labelOnly="1" grandRow="1" outline="0" fieldPosition="0"/>
    </format>
    <format dxfId="118">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C859AF6D-5030-40E8-A45C-C029EB987484}" name="PivotTable4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2:I78"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5">
        <item x="5"/>
        <item x="4"/>
        <item m="1" x="8"/>
        <item x="0"/>
        <item m="1" x="11"/>
        <item m="1" x="13"/>
        <item x="2"/>
        <item m="1" x="12"/>
        <item m="1" x="10"/>
        <item m="1" x="9"/>
        <item x="3"/>
        <item x="6"/>
        <item m="1" x="7"/>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67"/>
  </colFields>
  <colItems count="8">
    <i>
      <x/>
    </i>
    <i>
      <x v="1"/>
    </i>
    <i>
      <x v="3"/>
    </i>
    <i>
      <x v="6"/>
    </i>
    <i>
      <x v="10"/>
    </i>
    <i>
      <x v="11"/>
    </i>
    <i>
      <x v="13"/>
    </i>
    <i t="grand">
      <x/>
    </i>
  </colItems>
  <dataFields count="1">
    <dataField name="Count of Horodateur" fld="0" subtotal="count" baseField="0" baseItem="0"/>
  </dataFields>
  <formats count="8">
    <format dxfId="131">
      <pivotArea field="2" type="button" dataOnly="0" labelOnly="1" outline="0" axis="axisRow" fieldPosition="0"/>
    </format>
    <format dxfId="130">
      <pivotArea dataOnly="0" labelOnly="1" fieldPosition="0">
        <references count="1">
          <reference field="67" count="0"/>
        </references>
      </pivotArea>
    </format>
    <format dxfId="129">
      <pivotArea dataOnly="0" labelOnly="1" grandCol="1" outline="0" fieldPosition="0"/>
    </format>
    <format dxfId="128">
      <pivotArea outline="0" collapsedLevelsAreSubtotals="1" fieldPosition="0">
        <references count="1">
          <reference field="67" count="13" selected="0">
            <x v="0"/>
            <x v="1"/>
            <x v="2"/>
            <x v="3"/>
            <x v="4"/>
            <x v="5"/>
            <x v="6"/>
            <x v="7"/>
            <x v="8"/>
            <x v="9"/>
            <x v="10"/>
            <x v="11"/>
            <x v="12"/>
          </reference>
        </references>
      </pivotArea>
    </format>
    <format dxfId="127">
      <pivotArea field="2" type="button" dataOnly="0" labelOnly="1" outline="0" axis="axisRow" fieldPosition="0"/>
    </format>
    <format dxfId="126">
      <pivotArea dataOnly="0" labelOnly="1" fieldPosition="0">
        <references count="1">
          <reference field="2" count="0"/>
        </references>
      </pivotArea>
    </format>
    <format dxfId="125">
      <pivotArea dataOnly="0" labelOnly="1" grandRow="1" outline="0" fieldPosition="0"/>
    </format>
    <format dxfId="124">
      <pivotArea dataOnly="0" labelOnly="1" fieldPosition="0">
        <references count="1">
          <reference field="67" count="13">
            <x v="0"/>
            <x v="1"/>
            <x v="2"/>
            <x v="3"/>
            <x v="4"/>
            <x v="5"/>
            <x v="6"/>
            <x v="7"/>
            <x v="8"/>
            <x v="9"/>
            <x v="10"/>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B5CDC1F-F60F-44D8-AA7E-DBF912E0679A}" name="PivotTable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7:C72"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4">
    <i>
      <x v="1"/>
    </i>
    <i>
      <x v="2"/>
    </i>
    <i>
      <x v="3"/>
    </i>
    <i t="grand">
      <x/>
    </i>
  </rowItems>
  <colFields count="1">
    <field x="21"/>
  </colFields>
  <colItems count="2">
    <i>
      <x/>
    </i>
    <i t="grand">
      <x/>
    </i>
  </colItems>
  <dataFields count="1">
    <dataField name="Count of Horodateur" fld="0" subtotal="count" baseField="0" baseItem="0"/>
  </dataFields>
  <formats count="10">
    <format dxfId="332">
      <pivotArea type="all" dataOnly="0" outline="0" fieldPosition="0"/>
    </format>
    <format dxfId="331">
      <pivotArea outline="0" collapsedLevelsAreSubtotals="1" fieldPosition="0"/>
    </format>
    <format dxfId="330">
      <pivotArea type="origin" dataOnly="0" labelOnly="1" outline="0" fieldPosition="0"/>
    </format>
    <format dxfId="329">
      <pivotArea field="21" type="button" dataOnly="0" labelOnly="1" outline="0" axis="axisCol" fieldPosition="0"/>
    </format>
    <format dxfId="328">
      <pivotArea type="topRight" dataOnly="0" labelOnly="1" outline="0" fieldPosition="0"/>
    </format>
    <format dxfId="327">
      <pivotArea field="2" type="button" dataOnly="0" labelOnly="1" outline="0" axis="axisRow" fieldPosition="0"/>
    </format>
    <format dxfId="326">
      <pivotArea dataOnly="0" labelOnly="1" fieldPosition="0">
        <references count="1">
          <reference field="2" count="3">
            <x v="1"/>
            <x v="2"/>
            <x v="3"/>
          </reference>
        </references>
      </pivotArea>
    </format>
    <format dxfId="325">
      <pivotArea dataOnly="0" labelOnly="1" grandRow="1" outline="0" fieldPosition="0"/>
    </format>
    <format dxfId="324">
      <pivotArea dataOnly="0" labelOnly="1" fieldPosition="0">
        <references count="1">
          <reference field="21" count="0"/>
        </references>
      </pivotArea>
    </format>
    <format dxfId="32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1A123BE4-8F28-4843-A1FF-A697BA4A6D04}" name="PivotTable4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0:D66" firstHeaderRow="1" firstDataRow="2" firstDataCol="1"/>
  <pivotFields count="130">
    <pivotField dataField="1" numFmtId="164" showAll="0"/>
    <pivotField showAll="0"/>
    <pivotField axis="axisRow"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66"/>
  </colFields>
  <colItems count="3">
    <i>
      <x/>
    </i>
    <i>
      <x v="1"/>
    </i>
    <i t="grand">
      <x/>
    </i>
  </colItems>
  <dataFields count="1">
    <dataField name="Count of Horodateur" fld="0" subtotal="count" baseField="0" baseItem="0"/>
  </dataFields>
  <formats count="5">
    <format dxfId="136">
      <pivotArea outline="0" collapsedLevelsAreSubtotals="1" fieldPosition="0">
        <references count="1">
          <reference field="66" count="0" selected="0"/>
        </references>
      </pivotArea>
    </format>
    <format dxfId="135">
      <pivotArea field="2" type="button" dataOnly="0" labelOnly="1" outline="0" axis="axisRow" fieldPosition="0"/>
    </format>
    <format dxfId="134">
      <pivotArea dataOnly="0" labelOnly="1" fieldPosition="0">
        <references count="1">
          <reference field="2" count="0"/>
        </references>
      </pivotArea>
    </format>
    <format dxfId="133">
      <pivotArea dataOnly="0" labelOnly="1" grandRow="1" outline="0" fieldPosition="0"/>
    </format>
    <format dxfId="132">
      <pivotArea dataOnly="0" labelOnly="1" fieldPosition="0">
        <references count="1">
          <reference field="6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F42FCD0E-7DFF-4210-8CC2-CB6F22527858}" name="PivotTable4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8:D54"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65"/>
  </colFields>
  <colItems count="3">
    <i>
      <x/>
    </i>
    <i>
      <x v="1"/>
    </i>
    <i t="grand">
      <x/>
    </i>
  </colItems>
  <dataFields count="1">
    <dataField name="Count of Horodateur" fld="0" subtotal="count" baseField="0" baseItem="0"/>
  </dataFields>
  <formats count="5">
    <format dxfId="141">
      <pivotArea outline="0" collapsedLevelsAreSubtotals="1" fieldPosition="0">
        <references count="1">
          <reference field="65" count="2" selected="0">
            <x v="0"/>
            <x v="1"/>
          </reference>
        </references>
      </pivotArea>
    </format>
    <format dxfId="140">
      <pivotArea field="2" type="button" dataOnly="0" labelOnly="1" outline="0" axis="axisRow" fieldPosition="0"/>
    </format>
    <format dxfId="139">
      <pivotArea dataOnly="0" labelOnly="1" fieldPosition="0">
        <references count="1">
          <reference field="2" count="0"/>
        </references>
      </pivotArea>
    </format>
    <format dxfId="138">
      <pivotArea dataOnly="0" labelOnly="1" grandRow="1" outline="0" fieldPosition="0"/>
    </format>
    <format dxfId="137">
      <pivotArea dataOnly="0" labelOnly="1" fieldPosition="0">
        <references count="1">
          <reference field="65"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656AE016-0C84-4D98-954F-39511281429A}" name="PivotTable4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6:D42"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64"/>
  </colFields>
  <colItems count="3">
    <i>
      <x/>
    </i>
    <i>
      <x v="1"/>
    </i>
    <i t="grand">
      <x/>
    </i>
  </colItems>
  <dataFields count="1">
    <dataField name="Count of Horodateur" fld="0" subtotal="count" baseField="0" baseItem="0"/>
  </dataFields>
  <formats count="5">
    <format dxfId="146">
      <pivotArea outline="0" collapsedLevelsAreSubtotals="1" fieldPosition="0">
        <references count="1">
          <reference field="64" count="2" selected="0">
            <x v="0"/>
            <x v="1"/>
          </reference>
        </references>
      </pivotArea>
    </format>
    <format dxfId="145">
      <pivotArea field="2" type="button" dataOnly="0" labelOnly="1" outline="0" axis="axisRow" fieldPosition="0"/>
    </format>
    <format dxfId="144">
      <pivotArea dataOnly="0" labelOnly="1" fieldPosition="0">
        <references count="1">
          <reference field="2" count="0"/>
        </references>
      </pivotArea>
    </format>
    <format dxfId="143">
      <pivotArea dataOnly="0" labelOnly="1" grandRow="1" outline="0" fieldPosition="0"/>
    </format>
    <format dxfId="142">
      <pivotArea dataOnly="0" labelOnly="1" fieldPosition="0">
        <references count="1">
          <reference field="6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20E0C929-86AB-4463-A999-E824A3D0B9CE}" name="PivotTable6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6:K202" firstHeaderRow="1" firstDataRow="2" firstDataCol="1"/>
  <pivotFields count="130">
    <pivotField dataField="1" showAll="0"/>
    <pivotField showAll="0"/>
    <pivotField axis="axisRow" showAll="0" sortType="ascending">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7">
        <item m="1" x="15"/>
        <item x="6"/>
        <item m="1" x="13"/>
        <item m="1" x="14"/>
        <item x="0"/>
        <item x="3"/>
        <item m="1" x="9"/>
        <item m="1" x="11"/>
        <item m="1" x="10"/>
        <item m="1" x="12"/>
        <item x="1"/>
        <item x="8"/>
        <item x="4"/>
        <item x="2"/>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2"/>
  </colFields>
  <colItems count="10">
    <i>
      <x v="1"/>
    </i>
    <i>
      <x v="4"/>
    </i>
    <i>
      <x v="5"/>
    </i>
    <i>
      <x v="10"/>
    </i>
    <i>
      <x v="11"/>
    </i>
    <i>
      <x v="12"/>
    </i>
    <i>
      <x v="13"/>
    </i>
    <i>
      <x v="14"/>
    </i>
    <i>
      <x v="15"/>
    </i>
    <i t="grand">
      <x/>
    </i>
  </colItems>
  <dataFields count="1">
    <dataField name="Count of Horodateur" fld="0" subtotal="count" baseField="0" baseItem="0"/>
  </dataFields>
  <formats count="9">
    <format dxfId="56">
      <pivotArea outline="0" collapsedLevelsAreSubtotals="1" fieldPosition="0"/>
    </format>
    <format dxfId="55">
      <pivotArea field="2" type="button" dataOnly="0" labelOnly="1" outline="0" axis="axisRow" fieldPosition="0"/>
    </format>
    <format dxfId="54">
      <pivotArea dataOnly="0" labelOnly="1" fieldPosition="0">
        <references count="1">
          <reference field="2" count="0"/>
        </references>
      </pivotArea>
    </format>
    <format dxfId="53">
      <pivotArea dataOnly="0" labelOnly="1" grandRow="1" outline="0" fieldPosition="0"/>
    </format>
    <format dxfId="52">
      <pivotArea dataOnly="0" labelOnly="1" fieldPosition="0">
        <references count="1">
          <reference field="92" count="0"/>
        </references>
      </pivotArea>
    </format>
    <format dxfId="51">
      <pivotArea dataOnly="0" labelOnly="1" grandCol="1" outline="0" fieldPosition="0"/>
    </format>
    <format dxfId="50">
      <pivotArea field="2" type="button" dataOnly="0" labelOnly="1" outline="0" axis="axisRow" fieldPosition="0"/>
    </format>
    <format dxfId="49">
      <pivotArea dataOnly="0" labelOnly="1" fieldPosition="0">
        <references count="1">
          <reference field="92" count="0"/>
        </references>
      </pivotArea>
    </format>
    <format dxfId="4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1C60631F-31FE-45B2-B013-A0435D54F55B}" name="PivotTable4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2:E37" firstHeaderRow="0" firstDataRow="1" firstDataCol="1"/>
  <pivotFields count="130">
    <pivotField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sumSubtotal="1"/>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2"/>
  </colFields>
  <colItems count="4">
    <i>
      <x/>
    </i>
    <i i="1">
      <x v="1"/>
    </i>
    <i i="2">
      <x v="2"/>
    </i>
    <i i="3">
      <x v="3"/>
    </i>
  </colItems>
  <dataFields count="4">
    <dataField name="Sum of Courriel à un guichet unique" fld="71" baseField="0" baseItem="0"/>
    <dataField name="Sum of Demande via un formulaire ou système de demande sur le site web de la bibliothèque" fld="72" baseField="0" baseItem="0"/>
    <dataField name="Sum of Courriel à un membre du personnel de la bibliothèque" fld="73" baseField="0" baseItem="0"/>
    <dataField name="Sum of En personne" fld="74" baseField="0" baseItem="0"/>
  </dataFields>
  <formats count="9">
    <format dxfId="65">
      <pivotArea dataOnly="0" labelOnly="1" grandCol="1" outline="0" fieldPosition="0"/>
    </format>
    <format dxfId="64">
      <pivotArea field="2" type="button" dataOnly="0" labelOnly="1" outline="0" axis="axisRow" fieldPosition="0"/>
    </format>
    <format dxfId="63">
      <pivotArea dataOnly="0" labelOnly="1" outline="0" fieldPosition="0">
        <references count="1">
          <reference field="4294967294" count="4">
            <x v="0"/>
            <x v="1"/>
            <x v="2"/>
            <x v="3"/>
          </reference>
        </references>
      </pivotArea>
    </format>
    <format dxfId="62">
      <pivotArea type="all" dataOnly="0" outline="0" fieldPosition="0"/>
    </format>
    <format dxfId="61">
      <pivotArea outline="0" collapsedLevelsAreSubtotals="1" fieldPosition="0"/>
    </format>
    <format dxfId="60">
      <pivotArea field="2" type="button" dataOnly="0" labelOnly="1" outline="0" axis="axisRow" fieldPosition="0"/>
    </format>
    <format dxfId="59">
      <pivotArea dataOnly="0" labelOnly="1" fieldPosition="0">
        <references count="1">
          <reference field="2" count="0"/>
        </references>
      </pivotArea>
    </format>
    <format dxfId="58">
      <pivotArea dataOnly="0" labelOnly="1" grandRow="1" outline="0" fieldPosition="0"/>
    </format>
    <format dxfId="57">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4CC93F5A-7251-4F09-A81F-85FA74C80BC1}" name="PivotTable5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0:F96"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3"/>
        <item x="2"/>
        <item x="0"/>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78"/>
  </colFields>
  <colItems count="5">
    <i>
      <x/>
    </i>
    <i>
      <x v="1"/>
    </i>
    <i>
      <x v="2"/>
    </i>
    <i>
      <x v="3"/>
    </i>
    <i t="grand">
      <x/>
    </i>
  </colItems>
  <dataFields count="1">
    <dataField name="Count of Horodateur" fld="0" subtotal="count" baseField="0" baseItem="0"/>
  </dataFields>
  <formats count="1">
    <format dxfId="66">
      <pivotArea field="78" grandRow="1" outline="0" collapsedLevelsAreSubtotals="1" axis="axisCol" fieldPosition="0">
        <references count="1">
          <reference field="7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3D646A22-6B7F-49E5-A773-1BAA9CA97FF4}" name="PivotTable4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9"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68"/>
  </colFields>
  <colItems count="2">
    <i>
      <x/>
    </i>
    <i t="grand">
      <x/>
    </i>
  </colItems>
  <dataFields count="1">
    <dataField name="Count of Horodateur" fld="0" subtotal="count" baseField="0" baseItem="0"/>
  </dataFields>
  <formats count="5">
    <format dxfId="71">
      <pivotArea outline="0" collapsedLevelsAreSubtotals="1" fieldPosition="0">
        <references count="1">
          <reference field="68" count="1" selected="0">
            <x v="0"/>
          </reference>
        </references>
      </pivotArea>
    </format>
    <format dxfId="70">
      <pivotArea field="2" type="button" dataOnly="0" labelOnly="1" outline="0" axis="axisRow" fieldPosition="0"/>
    </format>
    <format dxfId="69">
      <pivotArea dataOnly="0" labelOnly="1" fieldPosition="0">
        <references count="1">
          <reference field="2" count="0"/>
        </references>
      </pivotArea>
    </format>
    <format dxfId="68">
      <pivotArea dataOnly="0" labelOnly="1" grandRow="1" outline="0" fieldPosition="0"/>
    </format>
    <format dxfId="67">
      <pivotArea dataOnly="0" labelOnly="1" fieldPosition="0">
        <references count="1">
          <reference field="68"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640E3DAA-C0EF-4BB4-9A7A-D1B1EB4E7CB6}" name="PivotTable5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1:G107"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3"/>
        <item x="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79"/>
  </colFields>
  <colItems count="6">
    <i>
      <x/>
    </i>
    <i>
      <x v="1"/>
    </i>
    <i>
      <x v="2"/>
    </i>
    <i>
      <x v="3"/>
    </i>
    <i>
      <x v="4"/>
    </i>
    <i t="grand">
      <x/>
    </i>
  </colItems>
  <dataFields count="1">
    <dataField name="Count of Horodateur" fld="0" subtotal="count" baseField="0" baseItem="0"/>
  </dataFields>
  <formats count="1">
    <format dxfId="72">
      <pivotArea field="79" grandRow="1" outline="0" collapsedLevelsAreSubtotals="1" axis="axisCol" fieldPosition="0">
        <references count="1">
          <reference field="79"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33FF94CC-421C-4C67-9CC9-CA2510B07B95}" name="PivotTable5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9:E154" firstHeaderRow="0" firstDataRow="1" firstDataCol="1"/>
  <pivotFields count="130">
    <pivotField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2"/>
  </colFields>
  <colItems count="4">
    <i>
      <x/>
    </i>
    <i i="1">
      <x v="1"/>
    </i>
    <i i="2">
      <x v="2"/>
    </i>
    <i i="3">
      <x v="3"/>
    </i>
  </colItems>
  <dataFields count="4">
    <dataField name="Sum of Format électronique par courriel" fld="84" baseField="0" baseItem="0"/>
    <dataField name="Sum of Format électronique via un outil qui respecte la loi sur le droit d'auteur ou presque (Ex: Jirafeau, Article exchange)" fld="85" baseField="0" baseItem="0"/>
    <dataField name="Sum of Format papier par le courrier interne" fld="86" baseField="0" baseItem="0"/>
    <dataField name="Count of Autres3" fld="87" subtotal="count" baseField="0" baseItem="0"/>
  </dataFields>
  <formats count="2">
    <format dxfId="74">
      <pivotArea field="2" type="button" dataOnly="0" labelOnly="1" outline="0" axis="axisRow" fieldPosition="0"/>
    </format>
    <format dxfId="73">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FC380888-92C3-4105-B3B0-4B798AE50098}" name="PivotTable5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9:H85"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1"/>
        <item x="5"/>
        <item x="0"/>
        <item x="3"/>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77"/>
  </colFields>
  <colItems count="7">
    <i>
      <x/>
    </i>
    <i>
      <x v="1"/>
    </i>
    <i>
      <x v="2"/>
    </i>
    <i>
      <x v="3"/>
    </i>
    <i>
      <x v="4"/>
    </i>
    <i>
      <x v="5"/>
    </i>
    <i t="grand">
      <x/>
    </i>
  </colItems>
  <dataFields count="1">
    <dataField name="Count of Horodateur" fld="0" subtotal="count" baseField="0" baseItem="0"/>
  </dataFields>
  <formats count="1">
    <format dxfId="75">
      <pivotArea field="77" grandRow="1" outline="0" collapsedLevelsAreSubtotals="1" axis="axisCol" fieldPosition="0">
        <references count="1">
          <reference field="7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F0C77D1-914A-4A6A-9552-C547E902C92F}" name="PivotTable1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9:B113" firstHeaderRow="1" firstDataRow="1"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7"/>
  </rowFields>
  <rowItems count="4">
    <i>
      <x/>
    </i>
    <i>
      <x v="1"/>
    </i>
    <i>
      <x v="2"/>
    </i>
    <i t="grand">
      <x/>
    </i>
  </rowItems>
  <colItems count="1">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F78C6BD5-7DCF-407E-B553-193E2ED0A77C}" name="PivotTable4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7:D73"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m="1" x="3"/>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76"/>
  </colFields>
  <colItems count="3">
    <i>
      <x v="1"/>
    </i>
    <i>
      <x v="2"/>
    </i>
    <i t="grand">
      <x/>
    </i>
  </colItems>
  <dataFields count="1">
    <dataField name="Count of Horodateur" fld="0" subtotal="count" baseField="0" baseItem="0"/>
  </dataFields>
  <formats count="1">
    <format dxfId="76">
      <pivotArea field="76" grandRow="1" outline="0" collapsedLevelsAreSubtotals="1" axis="axisCol" fieldPosition="0">
        <references count="1">
          <reference field="76"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50756E2A-4215-4FE8-AE23-53AD5E466E78}" name="PivotTable5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5:G131"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x="4"/>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81"/>
  </colFields>
  <colItems count="6">
    <i>
      <x/>
    </i>
    <i>
      <x v="1"/>
    </i>
    <i>
      <x v="2"/>
    </i>
    <i>
      <x v="3"/>
    </i>
    <i>
      <x v="4"/>
    </i>
    <i t="grand">
      <x/>
    </i>
  </colItems>
  <dataFields count="1">
    <dataField name="Count of Horodateur" fld="0" subtotal="count" baseField="0" baseItem="0"/>
  </dataFields>
  <formats count="1">
    <format dxfId="77">
      <pivotArea field="81" grandRow="1" outline="0" collapsedLevelsAreSubtotals="1" axis="axisCol" fieldPosition="0">
        <references count="1">
          <reference field="81"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966DB863-4E5C-4BA5-A9F3-012F60444AEB}" name="PivotTable4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7:P23"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26">
        <item x="2"/>
        <item x="6"/>
        <item x="5"/>
        <item m="1" x="22"/>
        <item x="3"/>
        <item x="0"/>
        <item m="1" x="20"/>
        <item x="7"/>
        <item m="1" x="17"/>
        <item m="1" x="23"/>
        <item m="1" x="15"/>
        <item m="1" x="19"/>
        <item x="8"/>
        <item x="9"/>
        <item m="1" x="16"/>
        <item x="12"/>
        <item m="1" x="21"/>
        <item x="1"/>
        <item m="1" x="18"/>
        <item m="1" x="24"/>
        <item x="13"/>
        <item x="10"/>
        <item x="14"/>
        <item x="4"/>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69"/>
  </colFields>
  <colItems count="15">
    <i>
      <x/>
    </i>
    <i>
      <x v="1"/>
    </i>
    <i>
      <x v="2"/>
    </i>
    <i>
      <x v="4"/>
    </i>
    <i>
      <x v="5"/>
    </i>
    <i>
      <x v="7"/>
    </i>
    <i>
      <x v="12"/>
    </i>
    <i>
      <x v="13"/>
    </i>
    <i>
      <x v="15"/>
    </i>
    <i>
      <x v="17"/>
    </i>
    <i>
      <x v="20"/>
    </i>
    <i>
      <x v="21"/>
    </i>
    <i>
      <x v="23"/>
    </i>
    <i>
      <x v="24"/>
    </i>
    <i t="grand">
      <x/>
    </i>
  </colItems>
  <dataFields count="1">
    <dataField name="Count of Horodateur" fld="0" subtotal="count" baseField="0" baseItem="0"/>
  </dataFields>
  <formats count="8">
    <format dxfId="85">
      <pivotArea field="2" type="button" dataOnly="0" labelOnly="1" outline="0" axis="axisRow" fieldPosition="0"/>
    </format>
    <format dxfId="84">
      <pivotArea dataOnly="0" labelOnly="1" fieldPosition="0">
        <references count="1">
          <reference field="69" count="22">
            <x v="0"/>
            <x v="1"/>
            <x v="2"/>
            <x v="3"/>
            <x v="4"/>
            <x v="5"/>
            <x v="6"/>
            <x v="7"/>
            <x v="8"/>
            <x v="9"/>
            <x v="10"/>
            <x v="11"/>
            <x v="12"/>
            <x v="13"/>
            <x v="14"/>
            <x v="15"/>
            <x v="16"/>
            <x v="17"/>
            <x v="18"/>
            <x v="19"/>
            <x v="20"/>
            <x v="21"/>
          </reference>
        </references>
      </pivotArea>
    </format>
    <format dxfId="83">
      <pivotArea dataOnly="0" labelOnly="1" grandCol="1" outline="0" fieldPosition="0"/>
    </format>
    <format dxfId="82">
      <pivotArea outline="0" collapsedLevelsAreSubtotals="1" fieldPosition="0">
        <references count="1">
          <reference field="69" count="21" selected="0">
            <x v="0"/>
            <x v="1"/>
            <x v="2"/>
            <x v="3"/>
            <x v="4"/>
            <x v="5"/>
            <x v="6"/>
            <x v="7"/>
            <x v="8"/>
            <x v="9"/>
            <x v="10"/>
            <x v="11"/>
            <x v="12"/>
            <x v="13"/>
            <x v="14"/>
            <x v="15"/>
            <x v="16"/>
            <x v="17"/>
            <x v="18"/>
            <x v="19"/>
            <x v="20"/>
          </reference>
        </references>
      </pivotArea>
    </format>
    <format dxfId="81">
      <pivotArea field="2" type="button" dataOnly="0" labelOnly="1" outline="0" axis="axisRow" fieldPosition="0"/>
    </format>
    <format dxfId="80">
      <pivotArea dataOnly="0" labelOnly="1" fieldPosition="0">
        <references count="1">
          <reference field="2" count="0"/>
        </references>
      </pivotArea>
    </format>
    <format dxfId="79">
      <pivotArea dataOnly="0" labelOnly="1" grandRow="1" outline="0" fieldPosition="0"/>
    </format>
    <format dxfId="78">
      <pivotArea dataOnly="0" labelOnly="1" fieldPosition="0">
        <references count="1">
          <reference field="69" count="21">
            <x v="0"/>
            <x v="1"/>
            <x v="2"/>
            <x v="3"/>
            <x v="4"/>
            <x v="5"/>
            <x v="6"/>
            <x v="7"/>
            <x v="8"/>
            <x v="9"/>
            <x v="10"/>
            <x v="11"/>
            <x v="12"/>
            <x v="13"/>
            <x v="14"/>
            <x v="15"/>
            <x v="16"/>
            <x v="17"/>
            <x v="18"/>
            <x v="19"/>
            <x v="2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27CF42B6-5509-488A-A537-46C98355BDC1}" name="PivotTable5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6:L142"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2">
        <item x="9"/>
        <item x="7"/>
        <item x="4"/>
        <item x="3"/>
        <item x="6"/>
        <item x="1"/>
        <item x="0"/>
        <item x="2"/>
        <item x="5"/>
        <item x="8"/>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82"/>
  </colFields>
  <colItems count="11">
    <i>
      <x/>
    </i>
    <i>
      <x v="1"/>
    </i>
    <i>
      <x v="2"/>
    </i>
    <i>
      <x v="3"/>
    </i>
    <i>
      <x v="4"/>
    </i>
    <i>
      <x v="5"/>
    </i>
    <i>
      <x v="6"/>
    </i>
    <i>
      <x v="7"/>
    </i>
    <i>
      <x v="8"/>
    </i>
    <i>
      <x v="9"/>
    </i>
    <i t="grand">
      <x/>
    </i>
  </colItems>
  <dataFields count="1">
    <dataField name="Count of Horodateur" fld="0" subtotal="count" baseField="0" baseItem="0"/>
  </dataFields>
  <formats count="5">
    <format dxfId="90">
      <pivotArea field="2" type="button" dataOnly="0" labelOnly="1" outline="0" axis="axisRow" fieldPosition="0"/>
    </format>
    <format dxfId="89">
      <pivotArea dataOnly="0" labelOnly="1" fieldPosition="0">
        <references count="1">
          <reference field="82" count="10">
            <x v="0"/>
            <x v="1"/>
            <x v="2"/>
            <x v="3"/>
            <x v="4"/>
            <x v="5"/>
            <x v="6"/>
            <x v="7"/>
            <x v="8"/>
            <x v="9"/>
          </reference>
        </references>
      </pivotArea>
    </format>
    <format dxfId="88">
      <pivotArea dataOnly="0" labelOnly="1" grandCol="1" outline="0" fieldPosition="0"/>
    </format>
    <format dxfId="87">
      <pivotArea field="2" type="button" dataOnly="0" labelOnly="1" outline="0" axis="axisRow" fieldPosition="0"/>
    </format>
    <format dxfId="86">
      <pivotArea dataOnly="0" labelOnly="1" fieldPosition="0">
        <references count="1">
          <reference field="82" count="10">
            <x v="0"/>
            <x v="1"/>
            <x v="2"/>
            <x v="3"/>
            <x v="4"/>
            <x v="5"/>
            <x v="6"/>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D387C46F-6D83-40A1-8598-4BCCDCD5D667}" name="PivotTable5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0:P166"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5">
        <item x="2"/>
        <item x="4"/>
        <item x="8"/>
        <item x="12"/>
        <item x="1"/>
        <item x="0"/>
        <item x="6"/>
        <item x="10"/>
        <item x="7"/>
        <item x="13"/>
        <item x="9"/>
        <item x="11"/>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88"/>
  </colFields>
  <colItems count="15">
    <i>
      <x/>
    </i>
    <i>
      <x v="1"/>
    </i>
    <i>
      <x v="2"/>
    </i>
    <i>
      <x v="3"/>
    </i>
    <i>
      <x v="4"/>
    </i>
    <i>
      <x v="5"/>
    </i>
    <i>
      <x v="6"/>
    </i>
    <i>
      <x v="7"/>
    </i>
    <i>
      <x v="8"/>
    </i>
    <i>
      <x v="9"/>
    </i>
    <i>
      <x v="10"/>
    </i>
    <i>
      <x v="11"/>
    </i>
    <i>
      <x v="12"/>
    </i>
    <i>
      <x v="13"/>
    </i>
    <i t="grand">
      <x/>
    </i>
  </colItems>
  <dataFields count="1">
    <dataField name="Count of Horodateur" fld="0" subtotal="count" baseField="0" baseItem="0"/>
  </dataFields>
  <formats count="8">
    <format dxfId="98">
      <pivotArea field="2" type="button" dataOnly="0" labelOnly="1" outline="0" axis="axisRow" fieldPosition="0"/>
    </format>
    <format dxfId="97">
      <pivotArea dataOnly="0" labelOnly="1" fieldPosition="0">
        <references count="1">
          <reference field="88" count="0"/>
        </references>
      </pivotArea>
    </format>
    <format dxfId="96">
      <pivotArea dataOnly="0" labelOnly="1" grandCol="1" outline="0" fieldPosition="0"/>
    </format>
    <format dxfId="95">
      <pivotArea outline="0" collapsedLevelsAreSubtotals="1" fieldPosition="0">
        <references count="1">
          <reference field="88" count="12" selected="0">
            <x v="0"/>
            <x v="1"/>
            <x v="2"/>
            <x v="3"/>
            <x v="4"/>
            <x v="5"/>
            <x v="6"/>
            <x v="7"/>
            <x v="8"/>
            <x v="9"/>
            <x v="10"/>
            <x v="11"/>
          </reference>
        </references>
      </pivotArea>
    </format>
    <format dxfId="94">
      <pivotArea field="2" type="button" dataOnly="0" labelOnly="1" outline="0" axis="axisRow" fieldPosition="0"/>
    </format>
    <format dxfId="93">
      <pivotArea dataOnly="0" labelOnly="1" fieldPosition="0">
        <references count="1">
          <reference field="2" count="0"/>
        </references>
      </pivotArea>
    </format>
    <format dxfId="92">
      <pivotArea dataOnly="0" labelOnly="1" grandRow="1" outline="0" fieldPosition="0"/>
    </format>
    <format dxfId="91">
      <pivotArea dataOnly="0" labelOnly="1" fieldPosition="0">
        <references count="1">
          <reference field="88" count="12">
            <x v="0"/>
            <x v="1"/>
            <x v="2"/>
            <x v="3"/>
            <x v="4"/>
            <x v="5"/>
            <x v="6"/>
            <x v="7"/>
            <x v="8"/>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EB74BCC0-32D6-4371-8862-CA8ED465F43C}" name="PivotTable4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3:H50" firstHeaderRow="1" firstDataRow="2" firstDataCol="1"/>
  <pivotFields count="130">
    <pivotField dataField="1" showAll="0"/>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5"/>
        <item x="4"/>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6">
    <i>
      <x/>
    </i>
    <i>
      <x v="1"/>
    </i>
    <i>
      <x v="2"/>
    </i>
    <i>
      <x v="3"/>
    </i>
    <i>
      <x v="4"/>
    </i>
    <i t="grand">
      <x/>
    </i>
  </rowItems>
  <colFields count="1">
    <field x="75"/>
  </colFields>
  <colItems count="7">
    <i>
      <x/>
    </i>
    <i>
      <x v="1"/>
    </i>
    <i>
      <x v="2"/>
    </i>
    <i>
      <x v="3"/>
    </i>
    <i>
      <x v="4"/>
    </i>
    <i>
      <x v="5"/>
    </i>
    <i t="grand">
      <x/>
    </i>
  </colItems>
  <dataFields count="1">
    <dataField name="Count of Horodateur" fld="0" subtotal="count" baseField="0" baseItem="0"/>
  </dataFields>
  <formats count="5">
    <format dxfId="103">
      <pivotArea outline="0" collapsedLevelsAreSubtotals="1" fieldPosition="0">
        <references count="1">
          <reference field="75" count="5" selected="0">
            <x v="0"/>
            <x v="1"/>
            <x v="2"/>
            <x v="3"/>
            <x v="4"/>
          </reference>
        </references>
      </pivotArea>
    </format>
    <format dxfId="102">
      <pivotArea field="2" type="button" dataOnly="0" labelOnly="1" outline="0" axis="axisRow" fieldPosition="0"/>
    </format>
    <format dxfId="101">
      <pivotArea dataOnly="0" labelOnly="1" fieldPosition="0">
        <references count="1">
          <reference field="2" count="0"/>
        </references>
      </pivotArea>
    </format>
    <format dxfId="100">
      <pivotArea dataOnly="0" labelOnly="1" grandRow="1" outline="0" fieldPosition="0"/>
    </format>
    <format dxfId="99">
      <pivotArea dataOnly="0" labelOnly="1" fieldPosition="0">
        <references count="1">
          <reference field="75"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1E30AAC5-010E-4C4B-A380-F2F4D9BDB634}" name="PivotTable6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85:D191"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0"/>
  </colFields>
  <colItems count="3">
    <i>
      <x/>
    </i>
    <i>
      <x v="1"/>
    </i>
    <i t="grand">
      <x/>
    </i>
  </colItems>
  <dataFields count="1">
    <dataField name="Count of Horodateur" fld="0" subtotal="count" baseField="0" baseItem="0"/>
  </dataFields>
  <formats count="5">
    <format dxfId="108">
      <pivotArea outline="0" collapsedLevelsAreSubtotals="1" fieldPosition="0">
        <references count="1">
          <reference field="90" count="2" selected="0">
            <x v="0"/>
            <x v="1"/>
          </reference>
        </references>
      </pivotArea>
    </format>
    <format dxfId="107">
      <pivotArea field="2" type="button" dataOnly="0" labelOnly="1" outline="0" axis="axisRow" fieldPosition="0"/>
    </format>
    <format dxfId="106">
      <pivotArea dataOnly="0" labelOnly="1" fieldPosition="0">
        <references count="1">
          <reference field="2" count="0"/>
        </references>
      </pivotArea>
    </format>
    <format dxfId="105">
      <pivotArea dataOnly="0" labelOnly="1" grandRow="1" outline="0" fieldPosition="0"/>
    </format>
    <format dxfId="104">
      <pivotArea dataOnly="0" labelOnly="1" fieldPosition="0">
        <references count="1">
          <reference field="90"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428C52AF-2013-4404-B91F-C4CB205E8D7D}" name="PivotTable5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4:G120"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3"/>
        <item x="2"/>
        <item x="0"/>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80"/>
  </colFields>
  <colItems count="6">
    <i>
      <x/>
    </i>
    <i>
      <x v="1"/>
    </i>
    <i>
      <x v="2"/>
    </i>
    <i>
      <x v="3"/>
    </i>
    <i>
      <x v="4"/>
    </i>
    <i t="grand">
      <x/>
    </i>
  </colItems>
  <dataFields count="1">
    <dataField name="Count of Horodateur" fld="0" subtotal="count" baseField="0" baseItem="0"/>
  </dataFields>
  <formats count="1">
    <format dxfId="109">
      <pivotArea field="80" grandRow="1" outline="0" collapsedLevelsAreSubtotals="1" axis="axisCol" fieldPosition="0">
        <references count="1">
          <reference field="80" count="2" selected="0">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5851EDE0-89AE-4DFA-BB53-4908E1472756}" name="PivotTable6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H67"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7">
        <item x="2"/>
        <item x="3"/>
        <item x="0"/>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101"/>
  </colFields>
  <colItems count="7">
    <i>
      <x/>
    </i>
    <i>
      <x v="1"/>
    </i>
    <i>
      <x v="2"/>
    </i>
    <i>
      <x v="3"/>
    </i>
    <i>
      <x v="4"/>
    </i>
    <i>
      <x v="5"/>
    </i>
    <i t="grand">
      <x/>
    </i>
  </colItems>
  <dataFields count="1">
    <dataField name="Count of Horodateur" fld="0" subtotal="count" baseField="0" baseItem="0"/>
  </dataFields>
  <formats count="3">
    <format dxfId="26">
      <pivotArea field="2" type="button" dataOnly="0" labelOnly="1" outline="0" axis="axisRow" fieldPosition="0"/>
    </format>
    <format dxfId="25">
      <pivotArea dataOnly="0" labelOnly="1" fieldPosition="0">
        <references count="1">
          <reference field="101" count="0"/>
        </references>
      </pivotArea>
    </format>
    <format dxfId="2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83FABB5C-CD36-42A1-8B4C-7301F68D35FB}" name="PivotTable6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9"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3"/>
  </colFields>
  <colItems count="3">
    <i>
      <x/>
    </i>
    <i>
      <x v="1"/>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1DE79DE-E969-4E0D-B71B-BCD8B9EF37C6}" name="PivotTable2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7:D123"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28"/>
  </colFields>
  <colItems count="3">
    <i>
      <x/>
    </i>
    <i>
      <x v="1"/>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D36C54C1-90B0-4781-A2D4-57B62D547F9F}" name="PivotTable6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0:T56"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20">
        <item x="13"/>
        <item x="8"/>
        <item x="1"/>
        <item x="2"/>
        <item x="5"/>
        <item x="12"/>
        <item m="1" x="18"/>
        <item x="0"/>
        <item x="14"/>
        <item x="10"/>
        <item x="4"/>
        <item x="15"/>
        <item x="9"/>
        <item x="16"/>
        <item x="6"/>
        <item x="7"/>
        <item x="17"/>
        <item x="3"/>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8"/>
  </colFields>
  <colItems count="19">
    <i>
      <x/>
    </i>
    <i>
      <x v="1"/>
    </i>
    <i>
      <x v="2"/>
    </i>
    <i>
      <x v="3"/>
    </i>
    <i>
      <x v="4"/>
    </i>
    <i>
      <x v="5"/>
    </i>
    <i>
      <x v="7"/>
    </i>
    <i>
      <x v="8"/>
    </i>
    <i>
      <x v="9"/>
    </i>
    <i>
      <x v="10"/>
    </i>
    <i>
      <x v="11"/>
    </i>
    <i>
      <x v="12"/>
    </i>
    <i>
      <x v="13"/>
    </i>
    <i>
      <x v="14"/>
    </i>
    <i>
      <x v="15"/>
    </i>
    <i>
      <x v="16"/>
    </i>
    <i>
      <x v="17"/>
    </i>
    <i>
      <x v="18"/>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C4A2D234-C4C5-4798-9E81-E7CEB568BFA0}" name="PivotTable6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E20"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4"/>
  </colFields>
  <colItems count="4">
    <i>
      <x/>
    </i>
    <i>
      <x v="1"/>
    </i>
    <i>
      <x v="2"/>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B2C60620-37F6-46E8-B4B1-22EB3EBC3FE6}" name="PivotTable7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2:H87" firstHeaderRow="0" firstDataRow="1" firstDataCol="1"/>
  <pivotFields count="130">
    <pivotField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2"/>
  </colFields>
  <colItems count="7">
    <i>
      <x/>
    </i>
    <i i="1">
      <x v="1"/>
    </i>
    <i i="2">
      <x v="2"/>
    </i>
    <i i="3">
      <x v="3"/>
    </i>
    <i i="4">
      <x v="4"/>
    </i>
    <i i="5">
      <x v="5"/>
    </i>
    <i i="6">
      <x v="6"/>
    </i>
  </colItems>
  <dataFields count="7">
    <dataField name="Sum of Soutien à la recherche documentaire" fld="110" baseField="0" baseItem="0"/>
    <dataField name="Sum of Diffusion de tables matières" fld="111" baseField="0" baseItem="0"/>
    <dataField name="Sum of Dépôt légal (attribution des ISBN, ISSN" fld="112" baseField="0" baseItem="0"/>
    <dataField name="Sum of Revue systématique" fld="113" baseField="0" baseItem="0"/>
    <dataField name="Sum of Veille Informationelle" fld="114" baseField="0" baseItem="0"/>
    <dataField name="Sum of Centre d’information aux patients" fld="115" baseField="0" baseItem="0"/>
    <dataField name="Count of Autres4" fld="116" subtotal="count" baseField="0" baseItem="0"/>
  </dataFields>
  <formats count="8">
    <format dxfId="34">
      <pivotArea field="2" type="button" dataOnly="0" labelOnly="1" outline="0" axis="axisRow" fieldPosition="0"/>
    </format>
    <format dxfId="33">
      <pivotArea dataOnly="0" labelOnly="1" outline="0" fieldPosition="0">
        <references count="1">
          <reference field="4294967294" count="7">
            <x v="0"/>
            <x v="1"/>
            <x v="2"/>
            <x v="3"/>
            <x v="4"/>
            <x v="5"/>
            <x v="6"/>
          </reference>
        </references>
      </pivotArea>
    </format>
    <format dxfId="32">
      <pivotArea type="all" dataOnly="0" outline="0" fieldPosition="0"/>
    </format>
    <format dxfId="31">
      <pivotArea outline="0" collapsedLevelsAreSubtotals="1" fieldPosition="0"/>
    </format>
    <format dxfId="30">
      <pivotArea field="2" type="button" dataOnly="0" labelOnly="1" outline="0" axis="axisRow" fieldPosition="0"/>
    </format>
    <format dxfId="29">
      <pivotArea dataOnly="0" labelOnly="1" fieldPosition="0">
        <references count="1">
          <reference field="2" count="0"/>
        </references>
      </pivotArea>
    </format>
    <format dxfId="28">
      <pivotArea dataOnly="0" labelOnly="1" grandRow="1" outline="0" fieldPosition="0"/>
    </format>
    <format dxfId="27">
      <pivotArea dataOnly="0" labelOnly="1" outline="0" fieldPosition="0">
        <references count="1">
          <reference field="4294967294"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8BEB52D7-6720-444E-AF4A-0F50CF914FB1}" name="PivotTable6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9:H45"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0"/>
        <item m="1" x="6"/>
        <item x="5"/>
        <item x="3"/>
        <item x="1"/>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7"/>
  </colFields>
  <colItems count="7">
    <i>
      <x/>
    </i>
    <i>
      <x v="2"/>
    </i>
    <i>
      <x v="3"/>
    </i>
    <i>
      <x v="4"/>
    </i>
    <i>
      <x v="5"/>
    </i>
    <i>
      <x v="6"/>
    </i>
    <i t="grand">
      <x/>
    </i>
  </colItems>
  <dataFields count="1">
    <dataField name="Count of Horodateur" fld="0" subtotal="count" baseField="0" baseItem="0"/>
  </dataFields>
  <formats count="8">
    <format dxfId="42">
      <pivotArea outline="0" collapsedLevelsAreSubtotals="1" fieldPosition="0">
        <references count="1">
          <reference field="97" count="4" selected="0">
            <x v="0"/>
            <x v="2"/>
            <x v="3"/>
            <x v="4"/>
          </reference>
        </references>
      </pivotArea>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97" count="4">
            <x v="0"/>
            <x v="2"/>
            <x v="3"/>
            <x v="4"/>
          </reference>
        </references>
      </pivotArea>
    </format>
    <format dxfId="37">
      <pivotArea field="2" type="button" dataOnly="0" labelOnly="1" outline="0" axis="axisRow" fieldPosition="0"/>
    </format>
    <format dxfId="36">
      <pivotArea dataOnly="0" labelOnly="1" fieldPosition="0">
        <references count="1">
          <reference field="97" count="0"/>
        </references>
      </pivotArea>
    </format>
    <format dxfId="3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32D0E35D-46E0-484C-87E8-441351BBD8D2}" name="PivotTable6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E33"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95"/>
  </colFields>
  <colItems count="4">
    <i>
      <x/>
    </i>
    <i>
      <x v="1"/>
    </i>
    <i>
      <x v="2"/>
    </i>
    <i t="grand">
      <x/>
    </i>
  </colItems>
  <dataFields count="1">
    <dataField name="Count of Horodateur" fld="0" subtotal="count" baseField="0" baseItem="0"/>
  </dataFields>
  <formats count="5">
    <format dxfId="47">
      <pivotArea outline="0" collapsedLevelsAreSubtotals="1" fieldPosition="0">
        <references count="1">
          <reference field="95" count="2" selected="0">
            <x v="0"/>
            <x v="1"/>
          </reference>
        </references>
      </pivotArea>
    </format>
    <format dxfId="46">
      <pivotArea field="2" type="button" dataOnly="0" labelOnly="1" outline="0" axis="axisRow" fieldPosition="0"/>
    </format>
    <format dxfId="45">
      <pivotArea dataOnly="0" labelOnly="1" fieldPosition="0">
        <references count="1">
          <reference field="2" count="0"/>
        </references>
      </pivotArea>
    </format>
    <format dxfId="44">
      <pivotArea dataOnly="0" labelOnly="1" grandRow="1" outline="0" fieldPosition="0"/>
    </format>
    <format dxfId="43">
      <pivotArea dataOnly="0" labelOnly="1" fieldPosition="0">
        <references count="1">
          <reference field="95"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CB67D660-41A8-4927-BE94-23994B8745EE}" name="PivotTable6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9"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102"/>
  </colFields>
  <colItems count="3">
    <i>
      <x/>
    </i>
    <i>
      <x v="1"/>
    </i>
    <i t="grand">
      <x/>
    </i>
  </colItems>
  <dataFields count="1">
    <dataField name="Count of Horodateur" fld="0" subtotal="count" baseField="0" baseItem="0"/>
  </dataFields>
  <formats count="6">
    <format dxfId="12">
      <pivotArea outline="0" collapsedLevelsAreSubtotals="1" fieldPosition="0"/>
    </format>
    <format dxfId="11">
      <pivotArea field="2" type="button" dataOnly="0" labelOnly="1" outline="0" axis="axisRow" fieldPosition="0"/>
    </format>
    <format dxfId="10">
      <pivotArea dataOnly="0" labelOnly="1" fieldPosition="0">
        <references count="1">
          <reference field="2" count="0"/>
        </references>
      </pivotArea>
    </format>
    <format dxfId="9">
      <pivotArea dataOnly="0" labelOnly="1" grandRow="1" outline="0" fieldPosition="0"/>
    </format>
    <format dxfId="8">
      <pivotArea dataOnly="0" labelOnly="1" fieldPosition="0">
        <references count="1">
          <reference field="102" count="2">
            <x v="0"/>
            <x v="1"/>
          </reference>
        </references>
      </pivotArea>
    </format>
    <format dxfId="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CACE3D08-4BC7-47AD-A986-9A9354477177}" name="PivotTable7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1:E47"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108"/>
  </colFields>
  <colItems count="4">
    <i>
      <x/>
    </i>
    <i>
      <x v="1"/>
    </i>
    <i>
      <x v="2"/>
    </i>
    <i t="grand">
      <x/>
    </i>
  </colItems>
  <dataFields count="1">
    <dataField name="Count of Horodateur" fld="0" subtotal="count" baseField="0" baseItem="0"/>
  </dataFields>
  <formats count="4">
    <format dxfId="16">
      <pivotArea outline="0" collapsedLevelsAreSubtotals="1" fieldPosition="0">
        <references count="1">
          <reference field="108" count="2" selected="0">
            <x v="0"/>
            <x v="1"/>
          </reference>
        </references>
      </pivotArea>
    </format>
    <format dxfId="15">
      <pivotArea dataOnly="0" labelOnly="1" fieldPosition="0">
        <references count="1">
          <reference field="2" count="0"/>
        </references>
      </pivotArea>
    </format>
    <format dxfId="14">
      <pivotArea dataOnly="0" labelOnly="1" grandRow="1" outline="0" fieldPosition="0"/>
    </format>
    <format dxfId="13">
      <pivotArea outline="0" collapsedLevelsAreSubtotals="1" fieldPosition="0">
        <references count="1">
          <reference field="108"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FE669B66-22AF-443F-A9A9-F56AAABCE578}" name="PivotTable7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8:F34"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3"/>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107"/>
  </colFields>
  <colItems count="5">
    <i>
      <x/>
    </i>
    <i>
      <x v="1"/>
    </i>
    <i>
      <x v="2"/>
    </i>
    <i>
      <x v="3"/>
    </i>
    <i t="grand">
      <x/>
    </i>
  </colItems>
  <dataFields count="1">
    <dataField name="Count of Horodateur" fld="0" subtotal="count" baseField="0" baseItem="0"/>
  </dataFields>
  <formats count="1">
    <format dxfId="17">
      <pivotArea outline="0" collapsedLevelsAreSubtotals="1" fieldPosition="0">
        <references count="1">
          <reference field="107"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D6B876E4-9EB8-45E2-AB8A-DB23D52C7717}" name="PivotTable6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E21"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106"/>
  </colFields>
  <colItems count="4">
    <i>
      <x/>
    </i>
    <i>
      <x v="1"/>
    </i>
    <i>
      <x v="2"/>
    </i>
    <i t="grand">
      <x/>
    </i>
  </colItems>
  <dataFields count="1">
    <dataField name="Count of Horodateur" fld="0" subtotal="count" baseField="0" baseItem="0"/>
  </dataFields>
  <formats count="6">
    <format dxfId="23">
      <pivotArea outline="0" collapsedLevelsAreSubtotals="1" fieldPosition="0">
        <references count="1">
          <reference field="106" count="2" selected="0">
            <x v="0"/>
            <x v="1"/>
          </reference>
        </references>
      </pivotArea>
    </format>
    <format dxfId="22">
      <pivotArea field="2" type="button" dataOnly="0" labelOnly="1" outline="0" axis="axisRow" fieldPosition="0"/>
    </format>
    <format dxfId="21">
      <pivotArea dataOnly="0" labelOnly="1" fieldPosition="0">
        <references count="1">
          <reference field="2" count="0"/>
        </references>
      </pivotArea>
    </format>
    <format dxfId="20">
      <pivotArea dataOnly="0" labelOnly="1" grandRow="1" outline="0" fieldPosition="0"/>
    </format>
    <format dxfId="19">
      <pivotArea dataOnly="0" labelOnly="1" fieldPosition="0">
        <references count="1">
          <reference field="106" count="2">
            <x v="0"/>
            <x v="1"/>
          </reference>
        </references>
      </pivotArea>
    </format>
    <format dxfId="18">
      <pivotArea outline="0" collapsedLevelsAreSubtotals="1" fieldPosition="0">
        <references count="1">
          <reference field="106"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622647FC-C626-4D8C-B794-87F3CFB5BA6B}" name="PivotTable7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I22" firstHeaderRow="1" firstDataRow="2" firstDataCol="1"/>
  <pivotFields count="130">
    <pivotField dataField="1" showAll="0"/>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1"/>
        <item x="2"/>
        <item x="5"/>
        <item x="0"/>
        <item x="4"/>
        <item x="3"/>
        <item x="6"/>
        <item t="default"/>
      </items>
    </pivotField>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6">
    <i>
      <x/>
    </i>
    <i>
      <x v="1"/>
    </i>
    <i>
      <x v="2"/>
    </i>
    <i>
      <x v="3"/>
    </i>
    <i>
      <x v="4"/>
    </i>
    <i t="grand">
      <x/>
    </i>
  </rowItems>
  <colFields count="1">
    <field x="118"/>
  </colFields>
  <colItems count="8">
    <i>
      <x/>
    </i>
    <i>
      <x v="1"/>
    </i>
    <i>
      <x v="2"/>
    </i>
    <i>
      <x v="3"/>
    </i>
    <i>
      <x v="4"/>
    </i>
    <i>
      <x v="5"/>
    </i>
    <i>
      <x v="6"/>
    </i>
    <i t="grand">
      <x/>
    </i>
  </colItems>
  <dataFields count="1">
    <dataField name="Count of Horodateu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667F7FD-5910-4808-A67A-850C8BC8DC18}" name="PivotTable1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6:B45" firstHeaderRow="1" firstDataRow="1"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5"/>
        <item x="4"/>
        <item x="3"/>
        <item x="0"/>
        <item x="2"/>
        <item x="6"/>
        <item x="1"/>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17"/>
  </rowFields>
  <rowItems count="9">
    <i>
      <x/>
    </i>
    <i>
      <x v="1"/>
    </i>
    <i>
      <x v="2"/>
    </i>
    <i>
      <x v="3"/>
    </i>
    <i>
      <x v="4"/>
    </i>
    <i>
      <x v="5"/>
    </i>
    <i>
      <x v="6"/>
    </i>
    <i>
      <x v="7"/>
    </i>
    <i t="grand">
      <x/>
    </i>
  </rowItems>
  <colItems count="1">
    <i/>
  </colItems>
  <dataFields count="1">
    <dataField name="Count of Horodateur" fld="0" subtotal="count" baseField="0" baseItem="0"/>
  </dataFields>
  <formats count="8">
    <format dxfId="340">
      <pivotArea type="all" dataOnly="0" outline="0" fieldPosition="0"/>
    </format>
    <format dxfId="339">
      <pivotArea outline="0" collapsedLevelsAreSubtotals="1" fieldPosition="0"/>
    </format>
    <format dxfId="338">
      <pivotArea field="17" type="button" dataOnly="0" labelOnly="1" outline="0" axis="axisRow" fieldPosition="0"/>
    </format>
    <format dxfId="337">
      <pivotArea dataOnly="0" labelOnly="1" fieldPosition="0">
        <references count="1">
          <reference field="17" count="0"/>
        </references>
      </pivotArea>
    </format>
    <format dxfId="336">
      <pivotArea dataOnly="0" labelOnly="1" grandRow="1" outline="0" fieldPosition="0"/>
    </format>
    <format dxfId="335">
      <pivotArea dataOnly="0" labelOnly="1" outline="0" axis="axisValues" fieldPosition="0"/>
    </format>
    <format dxfId="334">
      <pivotArea collapsedLevelsAreSubtotals="1" fieldPosition="0">
        <references count="1">
          <reference field="17" count="0"/>
        </references>
      </pivotArea>
    </format>
    <format dxfId="333">
      <pivotArea dataOnly="0" labelOnly="1"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26F58080-C6CE-478C-8910-D6E77DF1DEE9}" name="PivotTable7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9" firstHeaderRow="1" firstDataRow="2" firstDataCol="1"/>
  <pivotFields count="130">
    <pivotField dataField="1" showAll="0"/>
    <pivotField showAll="0"/>
    <pivotField axis="axisRow" showAll="0">
      <items count="6">
        <item x="3"/>
        <item x="1"/>
        <item x="2"/>
        <item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2"/>
  </rowFields>
  <rowItems count="5">
    <i>
      <x/>
    </i>
    <i>
      <x v="1"/>
    </i>
    <i>
      <x v="2"/>
    </i>
    <i>
      <x v="3"/>
    </i>
    <i t="grand">
      <x/>
    </i>
  </rowItems>
  <colFields count="1">
    <field x="117"/>
  </colFields>
  <colItems count="3">
    <i>
      <x/>
    </i>
    <i>
      <x v="1"/>
    </i>
    <i t="grand">
      <x/>
    </i>
  </colItems>
  <dataFields count="1">
    <dataField name="Count of Horodateur" fld="0" subtotal="count" baseField="0" baseItem="0"/>
  </dataFields>
  <formats count="5">
    <format dxfId="6">
      <pivotArea outline="0" collapsedLevelsAreSubtotals="1" fieldPosition="0">
        <references count="1">
          <reference field="117" count="2" selected="0">
            <x v="0"/>
            <x v="1"/>
          </reference>
        </references>
      </pivotArea>
    </format>
    <format dxfId="5">
      <pivotArea field="2" type="button" dataOnly="0" labelOnly="1" outline="0" axis="axisRow" fieldPosition="0"/>
    </format>
    <format dxfId="4">
      <pivotArea dataOnly="0" labelOnly="1" fieldPosition="0">
        <references count="1">
          <reference field="2" count="0"/>
        </references>
      </pivotArea>
    </format>
    <format dxfId="3">
      <pivotArea dataOnly="0" labelOnly="1" grandRow="1" outline="0" fieldPosition="0"/>
    </format>
    <format dxfId="2">
      <pivotArea dataOnly="0" labelOnly="1" fieldPosition="0">
        <references count="1">
          <reference field="117"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FDB8E2D-3A27-49E1-B079-2831935D940B}"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9" firstHeaderRow="1" firstDataRow="2" firstDataCol="1"/>
  <pivotFields count="130">
    <pivotField dataField="1"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5">
        <item x="3"/>
        <item x="1"/>
        <item x="2"/>
        <item x="0"/>
        <item t="default"/>
      </items>
    </pivotField>
    <pivotField showAll="0"/>
    <pivotField showAll="0"/>
    <pivotField axis="axisCol" showAll="0">
      <items count="7">
        <item x="0"/>
        <item x="1"/>
        <item x="4"/>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5">
    <i>
      <x/>
    </i>
    <i>
      <x v="1"/>
    </i>
    <i>
      <x v="2"/>
    </i>
    <i>
      <x v="3"/>
    </i>
    <i t="grand">
      <x/>
    </i>
  </rowItems>
  <colFields count="1">
    <field x="5"/>
  </colFields>
  <colItems count="7">
    <i>
      <x/>
    </i>
    <i>
      <x v="1"/>
    </i>
    <i>
      <x v="2"/>
    </i>
    <i>
      <x v="3"/>
    </i>
    <i>
      <x v="4"/>
    </i>
    <i>
      <x v="5"/>
    </i>
    <i t="grand">
      <x/>
    </i>
  </colItems>
  <dataFields count="1">
    <dataField name="Count of Horodateur" fld="0" subtotal="count" baseField="0" baseItem="0"/>
  </dataFields>
  <formats count="11">
    <format dxfId="351">
      <pivotArea type="all" dataOnly="0" outline="0" fieldPosition="0"/>
    </format>
    <format dxfId="350">
      <pivotArea outline="0" collapsedLevelsAreSubtotals="1" fieldPosition="0"/>
    </format>
    <format dxfId="349">
      <pivotArea type="origin" dataOnly="0" labelOnly="1" outline="0" fieldPosition="0"/>
    </format>
    <format dxfId="348">
      <pivotArea field="5" type="button" dataOnly="0" labelOnly="1" outline="0" axis="axisCol" fieldPosition="0"/>
    </format>
    <format dxfId="347">
      <pivotArea type="topRight" dataOnly="0" labelOnly="1" outline="0" fieldPosition="0"/>
    </format>
    <format dxfId="346">
      <pivotArea field="2" type="button" dataOnly="0" labelOnly="1" outline="0" axis="axisRow" fieldPosition="0"/>
    </format>
    <format dxfId="345">
      <pivotArea dataOnly="0" labelOnly="1" fieldPosition="0">
        <references count="1">
          <reference field="2" count="0"/>
        </references>
      </pivotArea>
    </format>
    <format dxfId="344">
      <pivotArea dataOnly="0" labelOnly="1" grandRow="1" outline="0" fieldPosition="0"/>
    </format>
    <format dxfId="343">
      <pivotArea dataOnly="0" labelOnly="1" fieldPosition="0">
        <references count="1">
          <reference field="5" count="0"/>
        </references>
      </pivotArea>
    </format>
    <format dxfId="342">
      <pivotArea dataOnly="0" labelOnly="1" grandCol="1" outline="0" fieldPosition="0"/>
    </format>
    <format dxfId="341">
      <pivotArea dataOnly="0" labelOnly="1" fieldPosition="0">
        <references count="1">
          <reference field="5" count="4">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84773F8-6144-4BDC-BC82-B588DAD4B0F5}" name="PivotTable2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8:J135" firstHeaderRow="1" firstDataRow="2" firstDataCol="1"/>
  <pivotFields count="130">
    <pivotField dataField="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Row"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7"/>
        <item x="4"/>
        <item x="3"/>
        <item x="1"/>
        <item x="0"/>
        <item x="6"/>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s>
  <rowFields count="1">
    <field x="2"/>
  </rowFields>
  <rowItems count="6">
    <i>
      <x/>
    </i>
    <i>
      <x v="1"/>
    </i>
    <i>
      <x v="2"/>
    </i>
    <i>
      <x v="3"/>
    </i>
    <i>
      <x v="4"/>
    </i>
    <i t="grand">
      <x/>
    </i>
  </rowItems>
  <colFields count="1">
    <field x="30"/>
  </colFields>
  <colItems count="9">
    <i>
      <x/>
    </i>
    <i>
      <x v="1"/>
    </i>
    <i>
      <x v="2"/>
    </i>
    <i>
      <x v="3"/>
    </i>
    <i>
      <x v="4"/>
    </i>
    <i>
      <x v="5"/>
    </i>
    <i>
      <x v="6"/>
    </i>
    <i>
      <x v="7"/>
    </i>
    <i t="grand">
      <x/>
    </i>
  </colItems>
  <dataFields count="1">
    <dataField name="Count of Horodateur" fld="0" subtotal="count" baseField="0" baseItem="0"/>
  </dataFields>
  <formats count="15">
    <format dxfId="366">
      <pivotArea type="origin" dataOnly="0" labelOnly="1" outline="0" fieldPosition="0"/>
    </format>
    <format dxfId="365">
      <pivotArea field="30" type="button" dataOnly="0" labelOnly="1" outline="0" axis="axisCol" fieldPosition="0"/>
    </format>
    <format dxfId="364">
      <pivotArea type="topRight" dataOnly="0" labelOnly="1" outline="0" fieldPosition="0"/>
    </format>
    <format dxfId="363">
      <pivotArea field="2" type="button" dataOnly="0" labelOnly="1" outline="0" axis="axisRow" fieldPosition="0"/>
    </format>
    <format dxfId="362">
      <pivotArea dataOnly="0" labelOnly="1" fieldPosition="0">
        <references count="1">
          <reference field="30" count="0"/>
        </references>
      </pivotArea>
    </format>
    <format dxfId="361">
      <pivotArea dataOnly="0" labelOnly="1" grandCol="1" outline="0" fieldPosition="0"/>
    </format>
    <format dxfId="360">
      <pivotArea type="origin" dataOnly="0" labelOnly="1" outline="0" fieldPosition="0"/>
    </format>
    <format dxfId="359">
      <pivotArea field="30" type="button" dataOnly="0" labelOnly="1" outline="0" axis="axisCol" fieldPosition="0"/>
    </format>
    <format dxfId="358">
      <pivotArea type="topRight" dataOnly="0" labelOnly="1" outline="0" fieldPosition="0"/>
    </format>
    <format dxfId="357">
      <pivotArea field="2" type="button" dataOnly="0" labelOnly="1" outline="0" axis="axisRow" fieldPosition="0"/>
    </format>
    <format dxfId="356">
      <pivotArea dataOnly="0" labelOnly="1" fieldPosition="0">
        <references count="1">
          <reference field="30" count="0"/>
        </references>
      </pivotArea>
    </format>
    <format dxfId="355">
      <pivotArea dataOnly="0" labelOnly="1" grandCol="1" outline="0" fieldPosition="0"/>
    </format>
    <format dxfId="354">
      <pivotArea field="2" type="button" dataOnly="0" labelOnly="1" outline="0" axis="axisRow" fieldPosition="0"/>
    </format>
    <format dxfId="353">
      <pivotArea dataOnly="0" labelOnly="1" fieldPosition="0">
        <references count="1">
          <reference field="30" count="0"/>
        </references>
      </pivotArea>
    </format>
    <format dxfId="35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ivotTable" Target="../pivotTables/pivotTable50.xml"/><Relationship Id="rId13" Type="http://schemas.openxmlformats.org/officeDocument/2006/relationships/pivotTable" Target="../pivotTables/pivotTable55.xml"/><Relationship Id="rId3" Type="http://schemas.openxmlformats.org/officeDocument/2006/relationships/pivotTable" Target="../pivotTables/pivotTable45.xml"/><Relationship Id="rId7" Type="http://schemas.openxmlformats.org/officeDocument/2006/relationships/pivotTable" Target="../pivotTables/pivotTable49.xml"/><Relationship Id="rId12" Type="http://schemas.openxmlformats.org/officeDocument/2006/relationships/pivotTable" Target="../pivotTables/pivotTable54.xml"/><Relationship Id="rId2" Type="http://schemas.openxmlformats.org/officeDocument/2006/relationships/pivotTable" Target="../pivotTables/pivotTable44.xml"/><Relationship Id="rId1" Type="http://schemas.openxmlformats.org/officeDocument/2006/relationships/pivotTable" Target="../pivotTables/pivotTable43.xml"/><Relationship Id="rId6" Type="http://schemas.openxmlformats.org/officeDocument/2006/relationships/pivotTable" Target="../pivotTables/pivotTable48.xml"/><Relationship Id="rId11" Type="http://schemas.openxmlformats.org/officeDocument/2006/relationships/pivotTable" Target="../pivotTables/pivotTable53.xml"/><Relationship Id="rId5" Type="http://schemas.openxmlformats.org/officeDocument/2006/relationships/pivotTable" Target="../pivotTables/pivotTable47.xml"/><Relationship Id="rId15" Type="http://schemas.openxmlformats.org/officeDocument/2006/relationships/pivotTable" Target="../pivotTables/pivotTable57.xml"/><Relationship Id="rId10" Type="http://schemas.openxmlformats.org/officeDocument/2006/relationships/pivotTable" Target="../pivotTables/pivotTable52.xml"/><Relationship Id="rId4" Type="http://schemas.openxmlformats.org/officeDocument/2006/relationships/pivotTable" Target="../pivotTables/pivotTable46.xml"/><Relationship Id="rId9" Type="http://schemas.openxmlformats.org/officeDocument/2006/relationships/pivotTable" Target="../pivotTables/pivotTable51.xml"/><Relationship Id="rId14" Type="http://schemas.openxmlformats.org/officeDocument/2006/relationships/pivotTable" Target="../pivotTables/pivotTable56.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60.xml"/><Relationship Id="rId7" Type="http://schemas.openxmlformats.org/officeDocument/2006/relationships/pivotTable" Target="../pivotTables/pivotTable64.xml"/><Relationship Id="rId2" Type="http://schemas.openxmlformats.org/officeDocument/2006/relationships/pivotTable" Target="../pivotTables/pivotTable59.xml"/><Relationship Id="rId1" Type="http://schemas.openxmlformats.org/officeDocument/2006/relationships/pivotTable" Target="../pivotTables/pivotTable58.xml"/><Relationship Id="rId6" Type="http://schemas.openxmlformats.org/officeDocument/2006/relationships/pivotTable" Target="../pivotTables/pivotTable63.xml"/><Relationship Id="rId5" Type="http://schemas.openxmlformats.org/officeDocument/2006/relationships/pivotTable" Target="../pivotTables/pivotTable62.xml"/><Relationship Id="rId4" Type="http://schemas.openxmlformats.org/officeDocument/2006/relationships/pivotTable" Target="../pivotTables/pivotTable61.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67.xml"/><Relationship Id="rId2" Type="http://schemas.openxmlformats.org/officeDocument/2006/relationships/pivotTable" Target="../pivotTables/pivotTable66.xml"/><Relationship Id="rId1" Type="http://schemas.openxmlformats.org/officeDocument/2006/relationships/pivotTable" Target="../pivotTables/pivotTable65.xml"/><Relationship Id="rId4" Type="http://schemas.openxmlformats.org/officeDocument/2006/relationships/pivotTable" Target="../pivotTables/pivotTable68.xml"/></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70.xml"/><Relationship Id="rId1" Type="http://schemas.openxmlformats.org/officeDocument/2006/relationships/pivotTable" Target="../pivotTables/pivotTable6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20.xml"/><Relationship Id="rId3" Type="http://schemas.openxmlformats.org/officeDocument/2006/relationships/pivotTable" Target="../pivotTables/pivotTable15.xml"/><Relationship Id="rId7" Type="http://schemas.openxmlformats.org/officeDocument/2006/relationships/pivotTable" Target="../pivotTables/pivotTable19.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pivotTable" Target="../pivotTables/pivotTable18.xml"/><Relationship Id="rId5" Type="http://schemas.openxmlformats.org/officeDocument/2006/relationships/pivotTable" Target="../pivotTables/pivotTable17.xml"/><Relationship Id="rId10" Type="http://schemas.openxmlformats.org/officeDocument/2006/relationships/printerSettings" Target="../printerSettings/printerSettings3.bin"/><Relationship Id="rId4" Type="http://schemas.openxmlformats.org/officeDocument/2006/relationships/pivotTable" Target="../pivotTables/pivotTable16.xml"/><Relationship Id="rId9" Type="http://schemas.openxmlformats.org/officeDocument/2006/relationships/pivotTable" Target="../pivotTables/pivotTable2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24.xml"/><Relationship Id="rId2" Type="http://schemas.openxmlformats.org/officeDocument/2006/relationships/pivotTable" Target="../pivotTables/pivotTable23.xml"/><Relationship Id="rId1" Type="http://schemas.openxmlformats.org/officeDocument/2006/relationships/pivotTable" Target="../pivotTables/pivotTable22.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27.xml"/><Relationship Id="rId2" Type="http://schemas.openxmlformats.org/officeDocument/2006/relationships/pivotTable" Target="../pivotTables/pivotTable26.xml"/><Relationship Id="rId1" Type="http://schemas.openxmlformats.org/officeDocument/2006/relationships/pivotTable" Target="../pivotTables/pivotTable25.xml"/><Relationship Id="rId4" Type="http://schemas.openxmlformats.org/officeDocument/2006/relationships/pivotTable" Target="../pivotTables/pivotTable28.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1.xml"/><Relationship Id="rId2" Type="http://schemas.openxmlformats.org/officeDocument/2006/relationships/pivotTable" Target="../pivotTables/pivotTable30.xml"/><Relationship Id="rId1" Type="http://schemas.openxmlformats.org/officeDocument/2006/relationships/pivotTable" Target="../pivotTables/pivotTable29.xml"/><Relationship Id="rId6" Type="http://schemas.openxmlformats.org/officeDocument/2006/relationships/pivotTable" Target="../pivotTables/pivotTable34.xml"/><Relationship Id="rId5" Type="http://schemas.openxmlformats.org/officeDocument/2006/relationships/pivotTable" Target="../pivotTables/pivotTable33.xml"/><Relationship Id="rId4" Type="http://schemas.openxmlformats.org/officeDocument/2006/relationships/pivotTable" Target="../pivotTables/pivotTable32.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36.xml"/><Relationship Id="rId1" Type="http://schemas.openxmlformats.org/officeDocument/2006/relationships/pivotTable" Target="../pivotTables/pivotTable35.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9.xml"/><Relationship Id="rId2" Type="http://schemas.openxmlformats.org/officeDocument/2006/relationships/pivotTable" Target="../pivotTables/pivotTable38.xml"/><Relationship Id="rId1" Type="http://schemas.openxmlformats.org/officeDocument/2006/relationships/pivotTable" Target="../pivotTables/pivotTable37.xml"/><Relationship Id="rId6" Type="http://schemas.openxmlformats.org/officeDocument/2006/relationships/pivotTable" Target="../pivotTables/pivotTable42.xml"/><Relationship Id="rId5" Type="http://schemas.openxmlformats.org/officeDocument/2006/relationships/pivotTable" Target="../pivotTables/pivotTable41.xml"/><Relationship Id="rId4" Type="http://schemas.openxmlformats.org/officeDocument/2006/relationships/pivotTable" Target="../pivotTables/pivotTable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Y29"/>
  <sheetViews>
    <sheetView tabSelected="1" zoomScaleNormal="100" workbookViewId="0">
      <pane xSplit="2" ySplit="1" topLeftCell="C2" activePane="bottomRight" state="frozen"/>
      <selection pane="topRight" activeCell="D1" sqref="D1"/>
      <selection pane="bottomLeft" activeCell="A2" sqref="A2"/>
      <selection pane="bottomRight" sqref="A1:XFD1048576"/>
    </sheetView>
  </sheetViews>
  <sheetFormatPr defaultColWidth="14.42578125" defaultRowHeight="51.95" customHeight="1" x14ac:dyDescent="0.2"/>
  <cols>
    <col min="1" max="1" width="5" style="90" customWidth="1"/>
    <col min="2" max="2" width="20.7109375" style="90" customWidth="1"/>
    <col min="3" max="4" width="14.5703125" style="90" customWidth="1"/>
    <col min="5" max="5" width="25.5703125" style="90" customWidth="1"/>
    <col min="6" max="6" width="26.7109375" style="90" customWidth="1"/>
    <col min="7" max="7" width="21.140625" style="90" customWidth="1"/>
    <col min="8" max="8" width="11.7109375" style="90" customWidth="1"/>
    <col min="9" max="18" width="21.5703125" style="90" customWidth="1"/>
    <col min="19" max="23" width="23.42578125" style="90" customWidth="1"/>
    <col min="24" max="49" width="21.5703125" style="90" customWidth="1"/>
    <col min="50" max="52" width="14.42578125" style="90" customWidth="1"/>
    <col min="53" max="53" width="14.42578125" style="90"/>
    <col min="54" max="74" width="21.5703125" style="90" customWidth="1"/>
    <col min="75" max="75" width="14.42578125" style="90" customWidth="1"/>
    <col min="76" max="110" width="21.5703125" style="90" customWidth="1"/>
    <col min="111" max="111" width="11" style="90" customWidth="1"/>
    <col min="112" max="112" width="9.42578125" style="90" customWidth="1"/>
    <col min="113" max="113" width="10.5703125" style="90" customWidth="1"/>
    <col min="114" max="114" width="11.5703125" style="90" customWidth="1"/>
    <col min="115" max="117" width="10" style="90" customWidth="1"/>
    <col min="118" max="121" width="21.5703125" style="90" customWidth="1"/>
    <col min="122" max="122" width="46.5703125" style="90" customWidth="1"/>
    <col min="123" max="123" width="20.85546875" style="90" customWidth="1"/>
    <col min="124" max="124" width="15.28515625" style="90" customWidth="1"/>
    <col min="125" max="125" width="14.28515625" style="90" customWidth="1"/>
    <col min="126" max="126" width="12.42578125" style="90" customWidth="1"/>
    <col min="127" max="127" width="22.42578125" style="90" customWidth="1"/>
    <col min="128" max="128" width="13.85546875" style="90" customWidth="1"/>
    <col min="129" max="129" width="46.42578125" style="90" customWidth="1"/>
    <col min="130" max="135" width="21.5703125" style="90" customWidth="1"/>
    <col min="136" max="16384" width="14.42578125" style="90"/>
  </cols>
  <sheetData>
    <row r="1" spans="1:129" s="90" customFormat="1" ht="125.25" customHeight="1" x14ac:dyDescent="0.2">
      <c r="B1" s="21" t="s">
        <v>0</v>
      </c>
      <c r="C1" s="21" t="s">
        <v>407</v>
      </c>
      <c r="D1" s="21" t="s">
        <v>952</v>
      </c>
      <c r="E1" s="101" t="s">
        <v>961</v>
      </c>
      <c r="F1" s="21" t="s">
        <v>1</v>
      </c>
      <c r="G1" s="21" t="s">
        <v>2</v>
      </c>
      <c r="H1" s="21" t="s">
        <v>434</v>
      </c>
      <c r="I1" s="21" t="s">
        <v>435</v>
      </c>
      <c r="J1" s="21" t="s">
        <v>436</v>
      </c>
      <c r="K1" s="21" t="s">
        <v>437</v>
      </c>
      <c r="L1" s="21" t="s">
        <v>438</v>
      </c>
      <c r="M1" s="21" t="s">
        <v>439</v>
      </c>
      <c r="N1" s="21" t="s">
        <v>446</v>
      </c>
      <c r="O1" s="21" t="s">
        <v>447</v>
      </c>
      <c r="P1" s="21" t="s">
        <v>449</v>
      </c>
      <c r="Q1" s="101" t="s">
        <v>474</v>
      </c>
      <c r="R1" s="101" t="s">
        <v>475</v>
      </c>
      <c r="S1" s="101" t="s">
        <v>478</v>
      </c>
      <c r="T1" s="101" t="s">
        <v>480</v>
      </c>
      <c r="U1" s="101" t="s">
        <v>481</v>
      </c>
      <c r="V1" s="101" t="s">
        <v>484</v>
      </c>
      <c r="W1" s="101" t="s">
        <v>485</v>
      </c>
      <c r="X1" s="21" t="s">
        <v>3</v>
      </c>
      <c r="Y1" s="21" t="s">
        <v>4</v>
      </c>
      <c r="Z1" s="21" t="s">
        <v>5</v>
      </c>
      <c r="AA1" s="21" t="s">
        <v>6</v>
      </c>
      <c r="AB1" s="21" t="s">
        <v>7</v>
      </c>
      <c r="AC1" s="21" t="s">
        <v>8</v>
      </c>
      <c r="AD1" s="21" t="s">
        <v>9</v>
      </c>
      <c r="AE1" s="21" t="s">
        <v>10</v>
      </c>
      <c r="AF1" s="21" t="s">
        <v>11</v>
      </c>
      <c r="AG1" s="101" t="s">
        <v>427</v>
      </c>
      <c r="AH1" s="101" t="s">
        <v>425</v>
      </c>
      <c r="AI1" s="101" t="s">
        <v>423</v>
      </c>
      <c r="AJ1" s="101" t="s">
        <v>424</v>
      </c>
      <c r="AK1" s="101" t="s">
        <v>426</v>
      </c>
      <c r="AL1" s="21" t="s">
        <v>12</v>
      </c>
      <c r="AM1" s="21" t="s">
        <v>13</v>
      </c>
      <c r="AN1" s="21" t="s">
        <v>14</v>
      </c>
      <c r="AO1" s="21" t="s">
        <v>15</v>
      </c>
      <c r="AP1" s="21" t="s">
        <v>16</v>
      </c>
      <c r="AQ1" s="21" t="s">
        <v>17</v>
      </c>
      <c r="AR1" s="21" t="s">
        <v>18</v>
      </c>
      <c r="AS1" s="21" t="s">
        <v>19</v>
      </c>
      <c r="AT1" s="21" t="s">
        <v>20</v>
      </c>
      <c r="AU1" s="21" t="s">
        <v>21</v>
      </c>
      <c r="AV1" s="92" t="s">
        <v>80</v>
      </c>
      <c r="AW1" s="101" t="s">
        <v>513</v>
      </c>
      <c r="AX1" s="21" t="s">
        <v>514</v>
      </c>
      <c r="AY1" s="101" t="s">
        <v>515</v>
      </c>
      <c r="AZ1" s="101" t="s">
        <v>516</v>
      </c>
      <c r="BA1" s="101" t="s">
        <v>111</v>
      </c>
      <c r="BB1" s="21" t="s">
        <v>22</v>
      </c>
      <c r="BC1" s="21" t="s">
        <v>23</v>
      </c>
      <c r="BD1" s="21" t="s">
        <v>24</v>
      </c>
      <c r="BE1" s="21" t="s">
        <v>25</v>
      </c>
      <c r="BF1" s="21" t="s">
        <v>26</v>
      </c>
      <c r="BG1" s="21" t="s">
        <v>27</v>
      </c>
      <c r="BH1" s="101" t="s">
        <v>430</v>
      </c>
      <c r="BI1" s="101" t="s">
        <v>173</v>
      </c>
      <c r="BJ1" s="101" t="s">
        <v>431</v>
      </c>
      <c r="BK1" s="101" t="s">
        <v>432</v>
      </c>
      <c r="BL1" s="21" t="s">
        <v>28</v>
      </c>
      <c r="BM1" s="21" t="s">
        <v>29</v>
      </c>
      <c r="BN1" s="21" t="s">
        <v>30</v>
      </c>
      <c r="BO1" s="21" t="s">
        <v>31</v>
      </c>
      <c r="BP1" s="21" t="s">
        <v>32</v>
      </c>
      <c r="BQ1" s="21" t="s">
        <v>33</v>
      </c>
      <c r="BR1" s="21" t="s">
        <v>34</v>
      </c>
      <c r="BS1" s="21" t="s">
        <v>35</v>
      </c>
      <c r="BT1" s="92" t="s">
        <v>552</v>
      </c>
      <c r="BU1" s="101" t="s">
        <v>338</v>
      </c>
      <c r="BV1" s="21" t="s">
        <v>550</v>
      </c>
      <c r="BW1" s="101" t="s">
        <v>549</v>
      </c>
      <c r="BX1" s="101" t="s">
        <v>426</v>
      </c>
      <c r="BY1" s="21" t="s">
        <v>36</v>
      </c>
      <c r="BZ1" s="21" t="s">
        <v>37</v>
      </c>
      <c r="CA1" s="21" t="s">
        <v>38</v>
      </c>
      <c r="CB1" s="21" t="s">
        <v>39</v>
      </c>
      <c r="CC1" s="21" t="s">
        <v>40</v>
      </c>
      <c r="CD1" s="21" t="s">
        <v>41</v>
      </c>
      <c r="CE1" s="21" t="s">
        <v>42</v>
      </c>
      <c r="CF1" s="21" t="s">
        <v>43</v>
      </c>
      <c r="CG1" s="21" t="s">
        <v>90</v>
      </c>
      <c r="CH1" s="91" t="s">
        <v>339</v>
      </c>
      <c r="CI1" s="91" t="s">
        <v>235</v>
      </c>
      <c r="CJ1" s="101" t="s">
        <v>426</v>
      </c>
      <c r="CK1" s="21" t="s">
        <v>44</v>
      </c>
      <c r="CL1" s="21" t="s">
        <v>45</v>
      </c>
      <c r="CM1" s="21" t="s">
        <v>46</v>
      </c>
      <c r="CN1" s="21" t="s">
        <v>47</v>
      </c>
      <c r="CO1" s="21" t="s">
        <v>48</v>
      </c>
      <c r="CP1" s="21" t="s">
        <v>49</v>
      </c>
      <c r="CQ1" s="21" t="s">
        <v>50</v>
      </c>
      <c r="CR1" s="21" t="s">
        <v>51</v>
      </c>
      <c r="CS1" s="21" t="s">
        <v>52</v>
      </c>
      <c r="CT1" s="21" t="s">
        <v>53</v>
      </c>
      <c r="CU1" s="21" t="s">
        <v>54</v>
      </c>
      <c r="CV1" s="101" t="s">
        <v>595</v>
      </c>
      <c r="CW1" s="101" t="s">
        <v>596</v>
      </c>
      <c r="CX1" s="21" t="s">
        <v>55</v>
      </c>
      <c r="CY1" s="21" t="s">
        <v>56</v>
      </c>
      <c r="CZ1" s="21" t="s">
        <v>57</v>
      </c>
      <c r="DA1" s="21" t="s">
        <v>58</v>
      </c>
      <c r="DB1" s="21" t="s">
        <v>59</v>
      </c>
      <c r="DC1" s="21" t="s">
        <v>60</v>
      </c>
      <c r="DD1" s="21" t="s">
        <v>61</v>
      </c>
      <c r="DE1" s="21" t="s">
        <v>62</v>
      </c>
      <c r="DF1" s="21" t="s">
        <v>63</v>
      </c>
      <c r="DG1" s="91" t="s">
        <v>200</v>
      </c>
      <c r="DH1" s="21" t="s">
        <v>605</v>
      </c>
      <c r="DI1" s="21" t="s">
        <v>606</v>
      </c>
      <c r="DJ1" s="21" t="s">
        <v>607</v>
      </c>
      <c r="DK1" s="101" t="s">
        <v>608</v>
      </c>
      <c r="DL1" s="101" t="s">
        <v>609</v>
      </c>
      <c r="DM1" s="101" t="s">
        <v>426</v>
      </c>
      <c r="DN1" s="21" t="s">
        <v>64</v>
      </c>
      <c r="DO1" s="21" t="s">
        <v>65</v>
      </c>
      <c r="DP1" s="21" t="s">
        <v>66</v>
      </c>
      <c r="DQ1" s="21" t="s">
        <v>67</v>
      </c>
      <c r="DR1" s="21" t="s">
        <v>68</v>
      </c>
      <c r="DS1" s="91" t="s">
        <v>405</v>
      </c>
      <c r="DT1" s="21" t="s">
        <v>626</v>
      </c>
      <c r="DU1" s="21" t="s">
        <v>627</v>
      </c>
      <c r="DV1" s="21" t="s">
        <v>628</v>
      </c>
      <c r="DW1" s="101" t="s">
        <v>629</v>
      </c>
      <c r="DX1" s="101" t="s">
        <v>426</v>
      </c>
      <c r="DY1" s="21" t="s">
        <v>69</v>
      </c>
    </row>
    <row r="2" spans="1:129" s="90" customFormat="1" ht="51.95" customHeight="1" x14ac:dyDescent="0.2">
      <c r="A2" s="90">
        <v>1</v>
      </c>
      <c r="B2" s="91" t="s">
        <v>260</v>
      </c>
      <c r="C2" s="91" t="s">
        <v>408</v>
      </c>
      <c r="D2" s="91">
        <v>1</v>
      </c>
      <c r="E2" s="91" t="s">
        <v>947</v>
      </c>
      <c r="F2" s="91" t="s">
        <v>71</v>
      </c>
      <c r="G2" s="91" t="s">
        <v>72</v>
      </c>
      <c r="H2" s="91">
        <v>5</v>
      </c>
      <c r="I2" s="91">
        <v>2</v>
      </c>
      <c r="J2" s="91">
        <v>2</v>
      </c>
      <c r="K2" s="91">
        <v>2</v>
      </c>
      <c r="L2" s="91">
        <v>0</v>
      </c>
      <c r="M2" s="91">
        <v>0</v>
      </c>
      <c r="N2" s="91">
        <f t="shared" ref="N2:N28" si="0">SUM(H2:M2)</f>
        <v>11</v>
      </c>
      <c r="O2" s="91">
        <f t="shared" ref="O2:O28" si="1">SUM(H2,J2,L2)</f>
        <v>7</v>
      </c>
      <c r="P2" s="91">
        <f t="shared" ref="P2:P28" si="2">SUM(I2,K2,M2)</f>
        <v>4</v>
      </c>
      <c r="Q2" s="91" t="s">
        <v>466</v>
      </c>
      <c r="R2" s="91" t="s">
        <v>421</v>
      </c>
      <c r="S2" s="91" t="s">
        <v>168</v>
      </c>
      <c r="T2" s="92" t="s">
        <v>479</v>
      </c>
      <c r="U2" s="91"/>
      <c r="V2" s="91"/>
      <c r="W2" s="91"/>
      <c r="X2" s="91" t="s">
        <v>74</v>
      </c>
      <c r="Y2" s="91" t="s">
        <v>72</v>
      </c>
      <c r="Z2" s="91" t="s">
        <v>74</v>
      </c>
      <c r="AA2" s="91">
        <v>4</v>
      </c>
      <c r="AB2" s="91" t="s">
        <v>72</v>
      </c>
      <c r="AC2" s="91" t="s">
        <v>72</v>
      </c>
      <c r="AD2" s="21"/>
      <c r="AE2" s="91" t="s">
        <v>102</v>
      </c>
      <c r="AF2" s="91" t="s">
        <v>72</v>
      </c>
      <c r="AG2" s="91">
        <v>1</v>
      </c>
      <c r="AH2" s="91">
        <v>1</v>
      </c>
      <c r="AI2" s="91">
        <v>1</v>
      </c>
      <c r="AJ2" s="91">
        <v>1</v>
      </c>
      <c r="AK2" s="91">
        <v>1</v>
      </c>
      <c r="AL2" s="91" t="s">
        <v>72</v>
      </c>
      <c r="AM2" s="91" t="s">
        <v>170</v>
      </c>
      <c r="AN2" s="91" t="s">
        <v>74</v>
      </c>
      <c r="AO2" s="91" t="s">
        <v>111</v>
      </c>
      <c r="AP2" s="91" t="s">
        <v>261</v>
      </c>
      <c r="AQ2" s="91" t="s">
        <v>111</v>
      </c>
      <c r="AR2" s="91" t="s">
        <v>78</v>
      </c>
      <c r="AS2" s="91" t="s">
        <v>74</v>
      </c>
      <c r="AT2" s="21"/>
      <c r="AU2" s="91" t="s">
        <v>254</v>
      </c>
      <c r="AV2" s="21">
        <v>1</v>
      </c>
      <c r="AW2" s="21">
        <v>1</v>
      </c>
      <c r="BB2" s="91" t="s">
        <v>72</v>
      </c>
      <c r="BC2" s="91" t="s">
        <v>262</v>
      </c>
      <c r="BD2" s="91" t="s">
        <v>72</v>
      </c>
      <c r="BE2" s="91" t="s">
        <v>72</v>
      </c>
      <c r="BF2" s="91" t="s">
        <v>82</v>
      </c>
      <c r="BG2" s="91" t="s">
        <v>263</v>
      </c>
      <c r="BH2" s="91"/>
      <c r="BI2" s="91">
        <v>1</v>
      </c>
      <c r="BJ2" s="91"/>
      <c r="BK2" s="91"/>
      <c r="BL2" s="91" t="s">
        <v>264</v>
      </c>
      <c r="BM2" s="91" t="s">
        <v>74</v>
      </c>
      <c r="BN2" s="91" t="s">
        <v>74</v>
      </c>
      <c r="BO2" s="91" t="s">
        <v>74</v>
      </c>
      <c r="BP2" s="92" t="s">
        <v>265</v>
      </c>
      <c r="BQ2" s="91" t="s">
        <v>82</v>
      </c>
      <c r="BR2" s="91" t="s">
        <v>85</v>
      </c>
      <c r="BS2" s="92" t="s">
        <v>226</v>
      </c>
      <c r="BT2" s="91">
        <v>1</v>
      </c>
      <c r="BU2" s="91">
        <v>1</v>
      </c>
      <c r="BV2" s="91">
        <v>1</v>
      </c>
      <c r="BW2" s="91">
        <v>1</v>
      </c>
      <c r="BX2" s="91"/>
      <c r="BY2" s="91" t="s">
        <v>87</v>
      </c>
      <c r="BZ2" s="91" t="s">
        <v>88</v>
      </c>
      <c r="CA2" s="91" t="s">
        <v>103</v>
      </c>
      <c r="CB2" s="91" t="s">
        <v>103</v>
      </c>
      <c r="CC2" s="91" t="s">
        <v>103</v>
      </c>
      <c r="CD2" s="91" t="s">
        <v>139</v>
      </c>
      <c r="CE2" s="91" t="s">
        <v>266</v>
      </c>
      <c r="CF2" s="91" t="s">
        <v>104</v>
      </c>
      <c r="CG2" s="91">
        <v>1</v>
      </c>
      <c r="CH2" s="91"/>
      <c r="CI2" s="91">
        <v>1</v>
      </c>
      <c r="CJ2" s="91"/>
      <c r="CK2" s="91" t="s">
        <v>267</v>
      </c>
      <c r="CL2" s="91" t="s">
        <v>268</v>
      </c>
      <c r="CM2" s="91" t="s">
        <v>72</v>
      </c>
      <c r="CN2" s="91" t="s">
        <v>269</v>
      </c>
      <c r="CO2" s="91" t="s">
        <v>270</v>
      </c>
      <c r="CP2" s="91" t="s">
        <v>82</v>
      </c>
      <c r="CQ2" s="91" t="s">
        <v>74</v>
      </c>
      <c r="CR2" s="91" t="s">
        <v>74</v>
      </c>
      <c r="CS2" s="21"/>
      <c r="CT2" s="91" t="s">
        <v>77</v>
      </c>
      <c r="CU2" s="91" t="s">
        <v>271</v>
      </c>
      <c r="CV2" s="91"/>
      <c r="CW2" s="91"/>
      <c r="CX2" s="91" t="s">
        <v>125</v>
      </c>
      <c r="CY2" s="91" t="s">
        <v>146</v>
      </c>
      <c r="CZ2" s="21"/>
      <c r="DA2" s="21"/>
      <c r="DB2" s="21"/>
      <c r="DC2" s="21"/>
      <c r="DD2" s="21"/>
      <c r="DE2" s="21"/>
      <c r="DF2" s="91" t="s">
        <v>272</v>
      </c>
      <c r="DG2" s="91">
        <v>1</v>
      </c>
      <c r="DH2" s="91">
        <v>1</v>
      </c>
      <c r="DI2" s="91"/>
      <c r="DJ2" s="91">
        <v>1</v>
      </c>
      <c r="DK2" s="91"/>
      <c r="DL2" s="91">
        <v>1</v>
      </c>
      <c r="DM2" s="91"/>
      <c r="DN2" s="91" t="s">
        <v>72</v>
      </c>
      <c r="DO2" s="91" t="s">
        <v>165</v>
      </c>
      <c r="DP2" s="91" t="s">
        <v>72</v>
      </c>
      <c r="DQ2" s="91" t="s">
        <v>74</v>
      </c>
      <c r="DR2" s="91" t="s">
        <v>166</v>
      </c>
      <c r="DS2" s="91"/>
      <c r="DT2" s="91"/>
      <c r="DU2" s="91"/>
      <c r="DV2" s="91"/>
      <c r="DW2" s="91"/>
      <c r="DX2" s="91"/>
      <c r="DY2" s="21"/>
    </row>
    <row r="3" spans="1:129" s="90" customFormat="1" ht="51.95" customHeight="1" x14ac:dyDescent="0.2">
      <c r="A3" s="90">
        <v>2</v>
      </c>
      <c r="B3" s="91" t="s">
        <v>372</v>
      </c>
      <c r="C3" s="91" t="s">
        <v>408</v>
      </c>
      <c r="D3" s="91">
        <v>1</v>
      </c>
      <c r="E3" s="91" t="s">
        <v>946</v>
      </c>
      <c r="F3" s="91" t="s">
        <v>71</v>
      </c>
      <c r="G3" s="91" t="s">
        <v>72</v>
      </c>
      <c r="H3" s="91">
        <v>2</v>
      </c>
      <c r="I3" s="21">
        <v>0</v>
      </c>
      <c r="J3" s="91">
        <v>4</v>
      </c>
      <c r="K3" s="91">
        <v>2</v>
      </c>
      <c r="L3" s="21"/>
      <c r="M3" s="21"/>
      <c r="N3" s="91">
        <f t="shared" si="0"/>
        <v>8</v>
      </c>
      <c r="O3" s="91">
        <f t="shared" si="1"/>
        <v>6</v>
      </c>
      <c r="P3" s="91">
        <f t="shared" si="2"/>
        <v>2</v>
      </c>
      <c r="Q3" s="91" t="s">
        <v>373</v>
      </c>
      <c r="R3" s="91"/>
      <c r="S3" s="91" t="s">
        <v>374</v>
      </c>
      <c r="T3" s="92" t="s">
        <v>479</v>
      </c>
      <c r="U3" s="92" t="s">
        <v>482</v>
      </c>
      <c r="V3" s="92" t="s">
        <v>483</v>
      </c>
      <c r="W3" s="92"/>
      <c r="X3" s="91" t="s">
        <v>154</v>
      </c>
      <c r="Y3" s="21"/>
      <c r="Z3" s="91" t="s">
        <v>74</v>
      </c>
      <c r="AA3" s="91">
        <v>5</v>
      </c>
      <c r="AB3" s="91" t="s">
        <v>72</v>
      </c>
      <c r="AC3" s="91" t="s">
        <v>72</v>
      </c>
      <c r="AD3" s="21"/>
      <c r="AE3" s="91" t="s">
        <v>75</v>
      </c>
      <c r="AF3" s="91" t="s">
        <v>72</v>
      </c>
      <c r="AG3" s="91"/>
      <c r="AH3" s="91">
        <v>1</v>
      </c>
      <c r="AI3" s="91">
        <v>1</v>
      </c>
      <c r="AJ3" s="91">
        <v>1</v>
      </c>
      <c r="AK3" s="91"/>
      <c r="AL3" s="91" t="s">
        <v>72</v>
      </c>
      <c r="AM3" s="91" t="s">
        <v>170</v>
      </c>
      <c r="AN3" s="91" t="s">
        <v>375</v>
      </c>
      <c r="AO3" s="91" t="s">
        <v>111</v>
      </c>
      <c r="AP3" s="91" t="s">
        <v>376</v>
      </c>
      <c r="AQ3" s="91" t="s">
        <v>72</v>
      </c>
      <c r="AR3" s="91" t="s">
        <v>377</v>
      </c>
      <c r="AS3" s="91" t="s">
        <v>72</v>
      </c>
      <c r="AT3" s="91" t="s">
        <v>79</v>
      </c>
      <c r="AU3" s="92" t="s">
        <v>254</v>
      </c>
      <c r="AV3" s="91">
        <v>1</v>
      </c>
      <c r="AW3" s="91">
        <v>1</v>
      </c>
      <c r="BB3" s="91" t="s">
        <v>72</v>
      </c>
      <c r="BC3" s="91" t="s">
        <v>378</v>
      </c>
      <c r="BD3" s="91" t="s">
        <v>72</v>
      </c>
      <c r="BE3" s="91" t="s">
        <v>74</v>
      </c>
      <c r="BF3" s="91" t="s">
        <v>82</v>
      </c>
      <c r="BG3" s="92" t="s">
        <v>402</v>
      </c>
      <c r="BH3" s="91"/>
      <c r="BI3" s="91">
        <v>1</v>
      </c>
      <c r="BJ3" s="91"/>
      <c r="BK3" s="91"/>
      <c r="BL3" s="91" t="s">
        <v>84</v>
      </c>
      <c r="BM3" s="91" t="s">
        <v>74</v>
      </c>
      <c r="BN3" s="91" t="s">
        <v>72</v>
      </c>
      <c r="BO3" s="91" t="s">
        <v>72</v>
      </c>
      <c r="BP3" s="21"/>
      <c r="BQ3" s="91" t="s">
        <v>82</v>
      </c>
      <c r="BR3" s="92" t="s">
        <v>244</v>
      </c>
      <c r="BS3" s="91" t="s">
        <v>379</v>
      </c>
      <c r="BT3" s="91"/>
      <c r="BU3" s="91">
        <v>1</v>
      </c>
      <c r="BV3" s="91">
        <v>1</v>
      </c>
      <c r="BW3" s="91">
        <v>1</v>
      </c>
      <c r="BX3" s="92" t="s">
        <v>551</v>
      </c>
      <c r="BY3" s="91" t="s">
        <v>87</v>
      </c>
      <c r="BZ3" s="91">
        <v>0</v>
      </c>
      <c r="CA3" s="91" t="s">
        <v>103</v>
      </c>
      <c r="CB3" s="91" t="s">
        <v>103</v>
      </c>
      <c r="CC3" s="91" t="s">
        <v>103</v>
      </c>
      <c r="CD3" s="91" t="s">
        <v>103</v>
      </c>
      <c r="CE3" s="91" t="s">
        <v>380</v>
      </c>
      <c r="CF3" s="91" t="s">
        <v>104</v>
      </c>
      <c r="CG3" s="91">
        <v>1</v>
      </c>
      <c r="CH3" s="91"/>
      <c r="CI3" s="91">
        <v>1</v>
      </c>
      <c r="CJ3" s="91"/>
      <c r="CK3" s="91" t="s">
        <v>381</v>
      </c>
      <c r="CL3" s="21"/>
      <c r="CM3" s="91" t="s">
        <v>72</v>
      </c>
      <c r="CN3" s="91" t="s">
        <v>382</v>
      </c>
      <c r="CO3" s="91" t="s">
        <v>144</v>
      </c>
      <c r="CP3" s="91" t="s">
        <v>82</v>
      </c>
      <c r="CQ3" s="91" t="s">
        <v>74</v>
      </c>
      <c r="CR3" s="91" t="s">
        <v>74</v>
      </c>
      <c r="CS3" s="21"/>
      <c r="CT3" s="91" t="s">
        <v>123</v>
      </c>
      <c r="CU3" s="91" t="s">
        <v>124</v>
      </c>
      <c r="CV3" s="91"/>
      <c r="CW3" s="91"/>
      <c r="CX3" s="91" t="s">
        <v>383</v>
      </c>
      <c r="CY3" s="91" t="s">
        <v>82</v>
      </c>
      <c r="CZ3" s="91" t="s">
        <v>126</v>
      </c>
      <c r="DA3" s="91" t="s">
        <v>72</v>
      </c>
      <c r="DB3" s="91" t="s">
        <v>72</v>
      </c>
      <c r="DC3" s="91" t="s">
        <v>74</v>
      </c>
      <c r="DD3" s="91" t="s">
        <v>74</v>
      </c>
      <c r="DE3" s="91" t="s">
        <v>74</v>
      </c>
      <c r="DF3" s="91" t="s">
        <v>328</v>
      </c>
      <c r="DG3" s="91">
        <v>1</v>
      </c>
      <c r="DH3" s="91">
        <v>1</v>
      </c>
      <c r="DI3" s="91">
        <v>1</v>
      </c>
      <c r="DJ3" s="91"/>
      <c r="DK3" s="91"/>
      <c r="DL3" s="91"/>
      <c r="DM3" s="91"/>
      <c r="DN3" s="91" t="s">
        <v>72</v>
      </c>
      <c r="DO3" s="91" t="s">
        <v>98</v>
      </c>
      <c r="DP3" s="91" t="s">
        <v>72</v>
      </c>
      <c r="DQ3" s="91" t="s">
        <v>72</v>
      </c>
      <c r="DR3" s="91" t="s">
        <v>384</v>
      </c>
      <c r="DS3" s="91"/>
      <c r="DT3" s="91"/>
      <c r="DU3" s="91"/>
      <c r="DV3" s="91"/>
      <c r="DW3" s="91"/>
      <c r="DX3" s="91"/>
      <c r="DY3" s="91" t="s">
        <v>385</v>
      </c>
    </row>
    <row r="4" spans="1:129" s="90" customFormat="1" ht="51.95" customHeight="1" x14ac:dyDescent="0.2">
      <c r="A4" s="90">
        <v>3</v>
      </c>
      <c r="B4" s="91" t="s">
        <v>177</v>
      </c>
      <c r="C4" s="91" t="s">
        <v>408</v>
      </c>
      <c r="D4" s="91">
        <v>1</v>
      </c>
      <c r="E4" s="91" t="s">
        <v>945</v>
      </c>
      <c r="F4" s="91" t="s">
        <v>178</v>
      </c>
      <c r="G4" s="91" t="s">
        <v>72</v>
      </c>
      <c r="H4" s="91">
        <v>3</v>
      </c>
      <c r="I4" s="21">
        <v>0</v>
      </c>
      <c r="J4" s="91">
        <v>3</v>
      </c>
      <c r="K4" s="21"/>
      <c r="L4" s="91">
        <v>1</v>
      </c>
      <c r="M4" s="21"/>
      <c r="N4" s="91">
        <f t="shared" si="0"/>
        <v>7</v>
      </c>
      <c r="O4" s="91">
        <f t="shared" si="1"/>
        <v>7</v>
      </c>
      <c r="P4" s="91">
        <f t="shared" si="2"/>
        <v>0</v>
      </c>
      <c r="Q4" s="91" t="s">
        <v>101</v>
      </c>
      <c r="R4" s="91"/>
      <c r="S4" s="91" t="s">
        <v>168</v>
      </c>
      <c r="T4" s="92" t="s">
        <v>479</v>
      </c>
      <c r="U4" s="92"/>
      <c r="V4" s="92"/>
      <c r="W4" s="92"/>
      <c r="X4" s="91" t="s">
        <v>154</v>
      </c>
      <c r="Y4" s="21"/>
      <c r="Z4" s="91" t="s">
        <v>74</v>
      </c>
      <c r="AA4" s="91">
        <v>2</v>
      </c>
      <c r="AB4" s="91" t="s">
        <v>72</v>
      </c>
      <c r="AC4" s="91" t="s">
        <v>72</v>
      </c>
      <c r="AD4" s="21"/>
      <c r="AE4" s="91" t="s">
        <v>75</v>
      </c>
      <c r="AF4" s="91" t="s">
        <v>72</v>
      </c>
      <c r="AG4" s="91">
        <v>1</v>
      </c>
      <c r="AH4" s="91">
        <v>1</v>
      </c>
      <c r="AI4" s="91">
        <v>1</v>
      </c>
      <c r="AJ4" s="91">
        <v>1</v>
      </c>
      <c r="AK4" s="91"/>
      <c r="AL4" s="91" t="s">
        <v>72</v>
      </c>
      <c r="AM4" s="92" t="s">
        <v>303</v>
      </c>
      <c r="AN4" s="91" t="s">
        <v>179</v>
      </c>
      <c r="AO4" s="91" t="s">
        <v>111</v>
      </c>
      <c r="AP4" s="91" t="s">
        <v>180</v>
      </c>
      <c r="AQ4" s="91" t="s">
        <v>111</v>
      </c>
      <c r="AR4" s="91" t="s">
        <v>181</v>
      </c>
      <c r="AS4" s="91" t="s">
        <v>72</v>
      </c>
      <c r="AT4" s="91" t="s">
        <v>79</v>
      </c>
      <c r="AU4" s="91" t="s">
        <v>80</v>
      </c>
      <c r="AV4" s="91">
        <v>1</v>
      </c>
      <c r="AW4" s="91"/>
      <c r="BB4" s="91" t="s">
        <v>72</v>
      </c>
      <c r="BC4" s="91" t="s">
        <v>182</v>
      </c>
      <c r="BD4" s="91" t="s">
        <v>72</v>
      </c>
      <c r="BE4" s="91" t="s">
        <v>74</v>
      </c>
      <c r="BF4" s="91" t="s">
        <v>82</v>
      </c>
      <c r="BG4" s="91" t="s">
        <v>115</v>
      </c>
      <c r="BH4" s="91"/>
      <c r="BI4" s="91">
        <v>1</v>
      </c>
      <c r="BJ4" s="91"/>
      <c r="BK4" s="91">
        <v>1</v>
      </c>
      <c r="BL4" s="91" t="s">
        <v>84</v>
      </c>
      <c r="BM4" s="91" t="s">
        <v>72</v>
      </c>
      <c r="BN4" s="91" t="s">
        <v>72</v>
      </c>
      <c r="BO4" s="91" t="s">
        <v>74</v>
      </c>
      <c r="BP4" s="91" t="s">
        <v>183</v>
      </c>
      <c r="BQ4" s="91" t="s">
        <v>82</v>
      </c>
      <c r="BR4" s="91" t="s">
        <v>184</v>
      </c>
      <c r="BS4" s="91" t="s">
        <v>185</v>
      </c>
      <c r="BT4" s="91"/>
      <c r="BU4" s="91">
        <v>1</v>
      </c>
      <c r="BV4" s="91">
        <v>1</v>
      </c>
      <c r="BW4" s="91">
        <v>1</v>
      </c>
      <c r="BX4" s="91"/>
      <c r="BY4" s="91" t="s">
        <v>87</v>
      </c>
      <c r="BZ4" s="91" t="s">
        <v>88</v>
      </c>
      <c r="CA4" s="91" t="s">
        <v>87</v>
      </c>
      <c r="CB4" s="91" t="s">
        <v>87</v>
      </c>
      <c r="CC4" s="91" t="s">
        <v>87</v>
      </c>
      <c r="CD4" s="91" t="s">
        <v>103</v>
      </c>
      <c r="CE4" s="91" t="s">
        <v>186</v>
      </c>
      <c r="CF4" s="91" t="s">
        <v>90</v>
      </c>
      <c r="CG4" s="91">
        <v>1</v>
      </c>
      <c r="CH4" s="91"/>
      <c r="CI4" s="91"/>
      <c r="CJ4" s="91"/>
      <c r="CK4" s="91" t="s">
        <v>187</v>
      </c>
      <c r="CL4" s="21"/>
      <c r="CM4" s="91" t="s">
        <v>72</v>
      </c>
      <c r="CN4" s="91" t="s">
        <v>188</v>
      </c>
      <c r="CO4" s="91" t="s">
        <v>144</v>
      </c>
      <c r="CP4" s="91" t="s">
        <v>82</v>
      </c>
      <c r="CQ4" s="91" t="s">
        <v>74</v>
      </c>
      <c r="CR4" s="91" t="s">
        <v>74</v>
      </c>
      <c r="CS4" s="21"/>
      <c r="CT4" s="91" t="s">
        <v>123</v>
      </c>
      <c r="CU4" s="91" t="s">
        <v>189</v>
      </c>
      <c r="CV4" s="91"/>
      <c r="CW4" s="91"/>
      <c r="CX4" s="91" t="s">
        <v>190</v>
      </c>
      <c r="CY4" s="91" t="s">
        <v>146</v>
      </c>
      <c r="CZ4" s="21"/>
      <c r="DA4" s="21"/>
      <c r="DB4" s="21"/>
      <c r="DC4" s="21"/>
      <c r="DD4" s="21"/>
      <c r="DE4" s="21"/>
      <c r="DF4" s="91" t="s">
        <v>191</v>
      </c>
      <c r="DG4" s="91">
        <v>1</v>
      </c>
      <c r="DH4" s="91"/>
      <c r="DI4" s="91"/>
      <c r="DJ4" s="91">
        <v>1</v>
      </c>
      <c r="DK4" s="91">
        <v>1</v>
      </c>
      <c r="DL4" s="91">
        <v>1</v>
      </c>
      <c r="DM4" s="91"/>
      <c r="DN4" s="91" t="s">
        <v>72</v>
      </c>
      <c r="DO4" s="91" t="s">
        <v>107</v>
      </c>
      <c r="DP4" s="91" t="s">
        <v>72</v>
      </c>
      <c r="DQ4" s="91" t="s">
        <v>72</v>
      </c>
      <c r="DR4" s="91" t="s">
        <v>192</v>
      </c>
      <c r="DS4" s="91"/>
      <c r="DT4" s="91"/>
      <c r="DU4" s="91"/>
      <c r="DV4" s="91"/>
      <c r="DW4" s="91"/>
      <c r="DX4" s="91"/>
      <c r="DY4" s="91" t="s">
        <v>193</v>
      </c>
    </row>
    <row r="5" spans="1:129" s="90" customFormat="1" ht="51.95" customHeight="1" x14ac:dyDescent="0.2">
      <c r="A5" s="90">
        <v>4</v>
      </c>
      <c r="B5" s="91" t="s">
        <v>948</v>
      </c>
      <c r="C5" s="91" t="s">
        <v>408</v>
      </c>
      <c r="D5" s="91">
        <v>1</v>
      </c>
      <c r="E5" s="91" t="s">
        <v>949</v>
      </c>
      <c r="F5" s="91" t="s">
        <v>71</v>
      </c>
      <c r="G5" s="91" t="s">
        <v>72</v>
      </c>
      <c r="H5" s="91">
        <v>6</v>
      </c>
      <c r="I5" s="21">
        <v>0</v>
      </c>
      <c r="J5" s="21"/>
      <c r="K5" s="21"/>
      <c r="L5" s="21"/>
      <c r="M5" s="21"/>
      <c r="N5" s="91">
        <f t="shared" si="0"/>
        <v>6</v>
      </c>
      <c r="O5" s="91">
        <f t="shared" si="1"/>
        <v>6</v>
      </c>
      <c r="P5" s="91">
        <f t="shared" si="2"/>
        <v>0</v>
      </c>
      <c r="Q5" s="91" t="s">
        <v>77</v>
      </c>
      <c r="R5" s="91" t="s">
        <v>467</v>
      </c>
      <c r="S5" s="91" t="s">
        <v>331</v>
      </c>
      <c r="T5" s="92" t="s">
        <v>479</v>
      </c>
      <c r="U5" s="92" t="s">
        <v>482</v>
      </c>
      <c r="V5" s="91"/>
      <c r="W5" s="91"/>
      <c r="X5" s="91" t="s">
        <v>72</v>
      </c>
      <c r="Y5" s="21"/>
      <c r="Z5" s="91" t="s">
        <v>72</v>
      </c>
      <c r="AA5" s="21">
        <v>1</v>
      </c>
      <c r="AB5" s="91" t="s">
        <v>72</v>
      </c>
      <c r="AC5" s="91" t="s">
        <v>72</v>
      </c>
      <c r="AD5" s="21"/>
      <c r="AE5" s="91" t="s">
        <v>102</v>
      </c>
      <c r="AF5" s="91" t="s">
        <v>72</v>
      </c>
      <c r="AG5" s="91">
        <v>1</v>
      </c>
      <c r="AH5" s="91">
        <v>1</v>
      </c>
      <c r="AI5" s="91">
        <v>1</v>
      </c>
      <c r="AJ5" s="91">
        <v>1</v>
      </c>
      <c r="AK5" s="91">
        <v>1</v>
      </c>
      <c r="AL5" s="91" t="s">
        <v>72</v>
      </c>
      <c r="AM5" s="91" t="s">
        <v>332</v>
      </c>
      <c r="AN5" s="91" t="s">
        <v>72</v>
      </c>
      <c r="AO5" s="91" t="s">
        <v>111</v>
      </c>
      <c r="AP5" s="91" t="s">
        <v>333</v>
      </c>
      <c r="AQ5" s="91" t="s">
        <v>111</v>
      </c>
      <c r="AR5" s="91" t="s">
        <v>334</v>
      </c>
      <c r="AS5" s="91" t="s">
        <v>72</v>
      </c>
      <c r="AT5" s="91" t="s">
        <v>79</v>
      </c>
      <c r="AU5" s="91" t="s">
        <v>80</v>
      </c>
      <c r="AV5" s="91">
        <v>1</v>
      </c>
      <c r="AW5" s="91"/>
      <c r="BB5" s="91" t="s">
        <v>78</v>
      </c>
      <c r="BC5" s="21"/>
      <c r="BD5" s="91" t="s">
        <v>72</v>
      </c>
      <c r="BE5" s="91" t="s">
        <v>74</v>
      </c>
      <c r="BF5" s="91" t="s">
        <v>82</v>
      </c>
      <c r="BG5" s="91" t="s">
        <v>115</v>
      </c>
      <c r="BH5" s="91">
        <v>1</v>
      </c>
      <c r="BI5" s="91"/>
      <c r="BJ5" s="91"/>
      <c r="BK5" s="91"/>
      <c r="BL5" s="91" t="s">
        <v>335</v>
      </c>
      <c r="BM5" s="91" t="s">
        <v>72</v>
      </c>
      <c r="BN5" s="91" t="s">
        <v>74</v>
      </c>
      <c r="BO5" s="91" t="s">
        <v>74</v>
      </c>
      <c r="BP5" s="91" t="s">
        <v>336</v>
      </c>
      <c r="BQ5" s="91" t="s">
        <v>82</v>
      </c>
      <c r="BR5" s="91" t="s">
        <v>337</v>
      </c>
      <c r="BS5" s="91" t="s">
        <v>338</v>
      </c>
      <c r="BT5" s="91"/>
      <c r="BU5" s="91">
        <v>1</v>
      </c>
      <c r="BV5" s="91"/>
      <c r="BW5" s="91"/>
      <c r="BX5" s="91"/>
      <c r="BY5" s="91" t="s">
        <v>103</v>
      </c>
      <c r="BZ5" s="21"/>
      <c r="CA5" s="91" t="s">
        <v>103</v>
      </c>
      <c r="CB5" s="21"/>
      <c r="CC5" s="91" t="s">
        <v>103</v>
      </c>
      <c r="CD5" s="91" t="s">
        <v>103</v>
      </c>
      <c r="CE5" s="91" t="s">
        <v>186</v>
      </c>
      <c r="CF5" s="91" t="s">
        <v>339</v>
      </c>
      <c r="CG5" s="91"/>
      <c r="CH5" s="91">
        <v>1</v>
      </c>
      <c r="CI5" s="91"/>
      <c r="CJ5" s="91"/>
      <c r="CK5" s="91" t="s">
        <v>340</v>
      </c>
      <c r="CL5" s="91" t="s">
        <v>341</v>
      </c>
      <c r="CM5" s="91" t="s">
        <v>72</v>
      </c>
      <c r="CN5" s="91" t="s">
        <v>342</v>
      </c>
      <c r="CO5" s="91" t="s">
        <v>343</v>
      </c>
      <c r="CP5" s="91" t="s">
        <v>82</v>
      </c>
      <c r="CQ5" s="91" t="s">
        <v>72</v>
      </c>
      <c r="CR5" s="91" t="s">
        <v>72</v>
      </c>
      <c r="CS5" s="91" t="s">
        <v>344</v>
      </c>
      <c r="CT5" s="91" t="s">
        <v>123</v>
      </c>
      <c r="CU5" s="91" t="s">
        <v>124</v>
      </c>
      <c r="CV5" s="91"/>
      <c r="CW5" s="91"/>
      <c r="CX5" s="91" t="s">
        <v>125</v>
      </c>
      <c r="CY5" s="91" t="s">
        <v>82</v>
      </c>
      <c r="CZ5" s="91" t="s">
        <v>126</v>
      </c>
      <c r="DA5" s="91" t="s">
        <v>72</v>
      </c>
      <c r="DB5" s="91" t="s">
        <v>72</v>
      </c>
      <c r="DC5" s="91" t="s">
        <v>72</v>
      </c>
      <c r="DD5" s="91" t="s">
        <v>74</v>
      </c>
      <c r="DE5" s="91" t="s">
        <v>72</v>
      </c>
      <c r="DF5" s="91" t="s">
        <v>345</v>
      </c>
      <c r="DG5" s="91">
        <v>1</v>
      </c>
      <c r="DH5" s="91">
        <v>1</v>
      </c>
      <c r="DI5" s="91">
        <v>1</v>
      </c>
      <c r="DJ5" s="91">
        <v>1</v>
      </c>
      <c r="DK5" s="91">
        <v>1</v>
      </c>
      <c r="DL5" s="91"/>
      <c r="DM5" s="91"/>
      <c r="DN5" s="91" t="s">
        <v>72</v>
      </c>
      <c r="DO5" s="91" t="s">
        <v>98</v>
      </c>
      <c r="DP5" s="91" t="s">
        <v>72</v>
      </c>
      <c r="DQ5" s="91" t="s">
        <v>74</v>
      </c>
      <c r="DR5" s="91" t="s">
        <v>259</v>
      </c>
      <c r="DS5" s="91"/>
      <c r="DT5" s="91"/>
      <c r="DU5" s="91"/>
      <c r="DV5" s="91"/>
      <c r="DW5" s="91"/>
      <c r="DX5" s="91"/>
      <c r="DY5" s="21"/>
    </row>
    <row r="6" spans="1:129" s="90" customFormat="1" ht="51.95" customHeight="1" x14ac:dyDescent="0.2">
      <c r="A6" s="90">
        <v>5</v>
      </c>
      <c r="B6" s="91" t="s">
        <v>273</v>
      </c>
      <c r="C6" s="91" t="s">
        <v>409</v>
      </c>
      <c r="D6" s="91">
        <v>1</v>
      </c>
      <c r="E6" s="91" t="s">
        <v>950</v>
      </c>
      <c r="F6" s="91" t="s">
        <v>274</v>
      </c>
      <c r="G6" s="91" t="s">
        <v>72</v>
      </c>
      <c r="H6" s="91">
        <v>1</v>
      </c>
      <c r="I6" s="21">
        <v>0</v>
      </c>
      <c r="J6" s="91">
        <v>3</v>
      </c>
      <c r="K6" s="21"/>
      <c r="L6" s="21"/>
      <c r="M6" s="21"/>
      <c r="N6" s="91">
        <f t="shared" si="0"/>
        <v>4</v>
      </c>
      <c r="O6" s="91">
        <f t="shared" si="1"/>
        <v>4</v>
      </c>
      <c r="P6" s="91">
        <f t="shared" si="2"/>
        <v>0</v>
      </c>
      <c r="Q6" s="91" t="s">
        <v>471</v>
      </c>
      <c r="R6" s="91" t="s">
        <v>470</v>
      </c>
      <c r="S6" s="92" t="s">
        <v>153</v>
      </c>
      <c r="T6" s="92" t="s">
        <v>479</v>
      </c>
      <c r="U6" s="92" t="s">
        <v>482</v>
      </c>
      <c r="V6" s="92" t="s">
        <v>483</v>
      </c>
      <c r="W6" s="92"/>
      <c r="X6" s="91" t="s">
        <v>72</v>
      </c>
      <c r="Y6" s="21"/>
      <c r="Z6" s="91" t="s">
        <v>72</v>
      </c>
      <c r="AA6" s="21">
        <v>1</v>
      </c>
      <c r="AB6" s="91" t="s">
        <v>72</v>
      </c>
      <c r="AC6" s="91" t="s">
        <v>72</v>
      </c>
      <c r="AD6" s="21"/>
      <c r="AE6" s="91" t="s">
        <v>102</v>
      </c>
      <c r="AF6" s="91" t="s">
        <v>72</v>
      </c>
      <c r="AG6" s="91">
        <v>1</v>
      </c>
      <c r="AH6" s="91">
        <v>1</v>
      </c>
      <c r="AI6" s="91">
        <v>1</v>
      </c>
      <c r="AJ6" s="91">
        <v>1</v>
      </c>
      <c r="AK6" s="91">
        <v>1</v>
      </c>
      <c r="AL6" s="91" t="s">
        <v>74</v>
      </c>
      <c r="AM6" s="91" t="s">
        <v>170</v>
      </c>
      <c r="AN6" s="91" t="s">
        <v>72</v>
      </c>
      <c r="AO6" s="91" t="s">
        <v>74</v>
      </c>
      <c r="AP6" s="91" t="s">
        <v>101</v>
      </c>
      <c r="AQ6" s="91" t="s">
        <v>72</v>
      </c>
      <c r="AR6" s="91" t="s">
        <v>78</v>
      </c>
      <c r="AS6" s="91" t="s">
        <v>72</v>
      </c>
      <c r="AT6" s="91" t="s">
        <v>79</v>
      </c>
      <c r="AU6" s="91" t="s">
        <v>254</v>
      </c>
      <c r="AV6" s="91">
        <v>1</v>
      </c>
      <c r="AW6" s="91">
        <v>1</v>
      </c>
      <c r="BB6" s="91" t="s">
        <v>72</v>
      </c>
      <c r="BC6" s="91" t="s">
        <v>275</v>
      </c>
      <c r="BD6" s="91" t="s">
        <v>72</v>
      </c>
      <c r="BE6" s="91" t="s">
        <v>72</v>
      </c>
      <c r="BF6" s="91" t="s">
        <v>82</v>
      </c>
      <c r="BG6" s="91" t="s">
        <v>276</v>
      </c>
      <c r="BH6" s="91"/>
      <c r="BI6" s="91">
        <v>1</v>
      </c>
      <c r="BJ6" s="91"/>
      <c r="BK6" s="91"/>
      <c r="BL6" s="91" t="s">
        <v>84</v>
      </c>
      <c r="BM6" s="91" t="s">
        <v>74</v>
      </c>
      <c r="BN6" s="91" t="s">
        <v>72</v>
      </c>
      <c r="BO6" s="91" t="s">
        <v>72</v>
      </c>
      <c r="BP6" s="21"/>
      <c r="BQ6" s="91" t="s">
        <v>82</v>
      </c>
      <c r="BR6" s="92" t="s">
        <v>244</v>
      </c>
      <c r="BS6" s="91" t="s">
        <v>277</v>
      </c>
      <c r="BT6" s="91">
        <v>1</v>
      </c>
      <c r="BU6" s="91"/>
      <c r="BV6" s="91">
        <v>1</v>
      </c>
      <c r="BW6" s="91">
        <v>1</v>
      </c>
      <c r="BX6" s="92" t="s">
        <v>551</v>
      </c>
      <c r="BY6" s="91" t="s">
        <v>87</v>
      </c>
      <c r="BZ6" s="91" t="s">
        <v>103</v>
      </c>
      <c r="CA6" s="91" t="s">
        <v>103</v>
      </c>
      <c r="CB6" s="91" t="s">
        <v>87</v>
      </c>
      <c r="CC6" s="91" t="s">
        <v>88</v>
      </c>
      <c r="CD6" s="91" t="s">
        <v>103</v>
      </c>
      <c r="CE6" s="91" t="s">
        <v>89</v>
      </c>
      <c r="CF6" s="91" t="s">
        <v>104</v>
      </c>
      <c r="CG6" s="91">
        <v>1</v>
      </c>
      <c r="CH6" s="91"/>
      <c r="CI6" s="91">
        <v>1</v>
      </c>
      <c r="CJ6" s="91"/>
      <c r="CK6" s="91" t="s">
        <v>91</v>
      </c>
      <c r="CL6" s="21"/>
      <c r="CM6" s="91" t="s">
        <v>72</v>
      </c>
      <c r="CN6" s="91" t="s">
        <v>278</v>
      </c>
      <c r="CO6" s="92" t="s">
        <v>588</v>
      </c>
      <c r="CP6" s="91" t="s">
        <v>82</v>
      </c>
      <c r="CQ6" s="91" t="s">
        <v>72</v>
      </c>
      <c r="CR6" s="91" t="s">
        <v>72</v>
      </c>
      <c r="CS6" s="91" t="s">
        <v>279</v>
      </c>
      <c r="CT6" s="91" t="s">
        <v>123</v>
      </c>
      <c r="CU6" s="91" t="s">
        <v>124</v>
      </c>
      <c r="CV6" s="91"/>
      <c r="CW6" s="91"/>
      <c r="CX6" s="91" t="s">
        <v>95</v>
      </c>
      <c r="CY6" s="91" t="s">
        <v>146</v>
      </c>
      <c r="CZ6" s="21"/>
      <c r="DA6" s="21"/>
      <c r="DB6" s="21"/>
      <c r="DC6" s="21"/>
      <c r="DD6" s="21"/>
      <c r="DE6" s="21"/>
      <c r="DF6" s="91" t="s">
        <v>280</v>
      </c>
      <c r="DG6" s="91">
        <v>1</v>
      </c>
      <c r="DH6" s="91">
        <v>1</v>
      </c>
      <c r="DI6" s="91"/>
      <c r="DJ6" s="91">
        <v>1</v>
      </c>
      <c r="DK6" s="91">
        <v>1</v>
      </c>
      <c r="DL6" s="91">
        <v>1</v>
      </c>
      <c r="DM6" s="91"/>
      <c r="DN6" s="91" t="s">
        <v>72</v>
      </c>
      <c r="DO6" s="91" t="s">
        <v>107</v>
      </c>
      <c r="DP6" s="91" t="s">
        <v>72</v>
      </c>
      <c r="DQ6" s="91" t="s">
        <v>72</v>
      </c>
      <c r="DR6" s="91" t="s">
        <v>281</v>
      </c>
      <c r="DS6" s="91"/>
      <c r="DT6" s="91"/>
      <c r="DU6" s="91"/>
      <c r="DV6" s="91"/>
      <c r="DW6" s="91"/>
      <c r="DX6" s="91"/>
      <c r="DY6" s="91" t="s">
        <v>282</v>
      </c>
    </row>
    <row r="7" spans="1:129" s="90" customFormat="1" ht="51.95" customHeight="1" x14ac:dyDescent="0.2">
      <c r="A7" s="90">
        <v>6</v>
      </c>
      <c r="B7" s="91" t="s">
        <v>246</v>
      </c>
      <c r="C7" s="91" t="s">
        <v>409</v>
      </c>
      <c r="D7" s="91">
        <v>1</v>
      </c>
      <c r="E7" s="91" t="s">
        <v>951</v>
      </c>
      <c r="F7" s="91" t="s">
        <v>78</v>
      </c>
      <c r="G7" s="91" t="s">
        <v>72</v>
      </c>
      <c r="H7" s="91">
        <v>1</v>
      </c>
      <c r="I7" s="21">
        <v>0</v>
      </c>
      <c r="J7" s="91">
        <v>3</v>
      </c>
      <c r="K7" s="21"/>
      <c r="L7" s="21"/>
      <c r="M7" s="21"/>
      <c r="N7" s="91">
        <f t="shared" si="0"/>
        <v>4</v>
      </c>
      <c r="O7" s="91">
        <f t="shared" si="1"/>
        <v>4</v>
      </c>
      <c r="P7" s="91">
        <f t="shared" si="2"/>
        <v>0</v>
      </c>
      <c r="Q7" s="91" t="s">
        <v>465</v>
      </c>
      <c r="R7" s="91"/>
      <c r="S7" s="91" t="s">
        <v>253</v>
      </c>
      <c r="T7" s="92" t="s">
        <v>479</v>
      </c>
      <c r="U7" s="92" t="s">
        <v>482</v>
      </c>
      <c r="V7" s="92"/>
      <c r="W7" s="92"/>
      <c r="X7" s="91" t="s">
        <v>72</v>
      </c>
      <c r="Y7" s="21"/>
      <c r="Z7" s="91" t="s">
        <v>74</v>
      </c>
      <c r="AA7" s="91">
        <v>4</v>
      </c>
      <c r="AB7" s="91" t="s">
        <v>72</v>
      </c>
      <c r="AC7" s="91" t="s">
        <v>72</v>
      </c>
      <c r="AD7" s="21"/>
      <c r="AE7" s="21"/>
      <c r="AF7" s="91" t="s">
        <v>72</v>
      </c>
      <c r="AG7" s="91"/>
      <c r="AH7" s="91">
        <v>1</v>
      </c>
      <c r="AI7" s="91"/>
      <c r="AJ7" s="91">
        <v>1</v>
      </c>
      <c r="AK7" s="91"/>
      <c r="AL7" s="91" t="s">
        <v>74</v>
      </c>
      <c r="AM7" s="92" t="s">
        <v>170</v>
      </c>
      <c r="AN7" s="91" t="s">
        <v>78</v>
      </c>
      <c r="AO7" s="91" t="s">
        <v>74</v>
      </c>
      <c r="AP7" s="91" t="s">
        <v>247</v>
      </c>
      <c r="AQ7" s="91" t="s">
        <v>72</v>
      </c>
      <c r="AR7" s="91" t="s">
        <v>78</v>
      </c>
      <c r="AS7" s="91" t="s">
        <v>72</v>
      </c>
      <c r="AT7" s="91" t="s">
        <v>79</v>
      </c>
      <c r="AU7" s="91" t="s">
        <v>80</v>
      </c>
      <c r="AV7" s="91">
        <v>1</v>
      </c>
      <c r="AW7" s="91"/>
      <c r="BB7" s="91" t="s">
        <v>72</v>
      </c>
      <c r="BC7" s="91" t="s">
        <v>248</v>
      </c>
      <c r="BD7" s="91" t="s">
        <v>72</v>
      </c>
      <c r="BE7" s="91" t="s">
        <v>74</v>
      </c>
      <c r="BF7" s="91" t="s">
        <v>82</v>
      </c>
      <c r="BG7" s="91" t="s">
        <v>115</v>
      </c>
      <c r="BH7" s="91"/>
      <c r="BI7" s="91">
        <v>1</v>
      </c>
      <c r="BJ7" s="91"/>
      <c r="BK7" s="91"/>
      <c r="BL7" s="91" t="s">
        <v>84</v>
      </c>
      <c r="BM7" s="91" t="s">
        <v>74</v>
      </c>
      <c r="BN7" s="91" t="s">
        <v>72</v>
      </c>
      <c r="BO7" s="91" t="s">
        <v>72</v>
      </c>
      <c r="BP7" s="21"/>
      <c r="BQ7" s="91" t="s">
        <v>82</v>
      </c>
      <c r="BR7" s="92" t="s">
        <v>244</v>
      </c>
      <c r="BS7" s="91" t="s">
        <v>249</v>
      </c>
      <c r="BT7" s="91"/>
      <c r="BU7" s="91"/>
      <c r="BV7" s="91">
        <v>1</v>
      </c>
      <c r="BW7" s="91">
        <v>1</v>
      </c>
      <c r="BX7" s="92" t="s">
        <v>555</v>
      </c>
      <c r="BY7" s="91" t="s">
        <v>87</v>
      </c>
      <c r="BZ7" s="91" t="s">
        <v>88</v>
      </c>
      <c r="CA7" s="91" t="s">
        <v>87</v>
      </c>
      <c r="CB7" s="91" t="s">
        <v>103</v>
      </c>
      <c r="CC7" s="91" t="s">
        <v>139</v>
      </c>
      <c r="CD7" s="91" t="s">
        <v>87</v>
      </c>
      <c r="CE7" s="91" t="s">
        <v>89</v>
      </c>
      <c r="CF7" s="91" t="s">
        <v>90</v>
      </c>
      <c r="CG7" s="91">
        <v>1</v>
      </c>
      <c r="CH7" s="91"/>
      <c r="CI7" s="91"/>
      <c r="CJ7" s="91"/>
      <c r="CK7" s="21"/>
      <c r="CL7" s="21"/>
      <c r="CM7" s="91" t="s">
        <v>72</v>
      </c>
      <c r="CN7" s="91" t="s">
        <v>250</v>
      </c>
      <c r="CO7" s="91" t="s">
        <v>144</v>
      </c>
      <c r="CP7" s="91" t="s">
        <v>146</v>
      </c>
      <c r="CQ7" s="21"/>
      <c r="CR7" s="21"/>
      <c r="CS7" s="21"/>
      <c r="CT7" s="21"/>
      <c r="CU7" s="21"/>
      <c r="CV7" s="21"/>
      <c r="CW7" s="21"/>
      <c r="CX7" s="21"/>
      <c r="CY7" s="91" t="s">
        <v>146</v>
      </c>
      <c r="CZ7" s="21"/>
      <c r="DA7" s="21"/>
      <c r="DB7" s="21"/>
      <c r="DC7" s="21"/>
      <c r="DD7" s="21"/>
      <c r="DE7" s="21"/>
      <c r="DF7" s="91" t="s">
        <v>251</v>
      </c>
      <c r="DG7" s="91">
        <v>1</v>
      </c>
      <c r="DH7" s="91">
        <v>1</v>
      </c>
      <c r="DI7" s="91"/>
      <c r="DJ7" s="91"/>
      <c r="DK7" s="91">
        <v>1</v>
      </c>
      <c r="DL7" s="91"/>
      <c r="DM7" s="91"/>
      <c r="DN7" s="91" t="s">
        <v>72</v>
      </c>
      <c r="DO7" s="91" t="s">
        <v>107</v>
      </c>
      <c r="DP7" s="91" t="s">
        <v>74</v>
      </c>
      <c r="DQ7" s="21"/>
      <c r="DR7" s="91" t="s">
        <v>252</v>
      </c>
      <c r="DS7" s="91"/>
      <c r="DT7" s="91"/>
      <c r="DU7" s="91"/>
      <c r="DV7" s="91"/>
      <c r="DW7" s="91"/>
      <c r="DX7" s="91"/>
      <c r="DY7" s="21"/>
    </row>
    <row r="8" spans="1:129" s="90" customFormat="1" ht="51.95" customHeight="1" x14ac:dyDescent="0.2">
      <c r="A8" s="90">
        <v>7</v>
      </c>
      <c r="B8" s="91" t="s">
        <v>283</v>
      </c>
      <c r="C8" s="91" t="s">
        <v>409</v>
      </c>
      <c r="D8" s="91"/>
      <c r="E8" s="91"/>
      <c r="F8" s="91" t="s">
        <v>274</v>
      </c>
      <c r="G8" s="91" t="s">
        <v>72</v>
      </c>
      <c r="H8" s="91">
        <v>0</v>
      </c>
      <c r="I8" s="91">
        <v>0</v>
      </c>
      <c r="J8" s="91">
        <v>1</v>
      </c>
      <c r="K8" s="91">
        <v>2</v>
      </c>
      <c r="L8" s="91">
        <v>0</v>
      </c>
      <c r="M8" s="91">
        <v>0</v>
      </c>
      <c r="N8" s="91">
        <f t="shared" si="0"/>
        <v>3</v>
      </c>
      <c r="O8" s="91">
        <f t="shared" si="1"/>
        <v>1</v>
      </c>
      <c r="P8" s="91">
        <f t="shared" si="2"/>
        <v>2</v>
      </c>
      <c r="Q8" s="91" t="s">
        <v>466</v>
      </c>
      <c r="R8" s="91" t="s">
        <v>419</v>
      </c>
      <c r="S8" s="91" t="s">
        <v>213</v>
      </c>
      <c r="T8" s="92" t="s">
        <v>479</v>
      </c>
      <c r="U8" s="92" t="s">
        <v>482</v>
      </c>
      <c r="V8" s="92" t="s">
        <v>483</v>
      </c>
      <c r="W8" s="91"/>
      <c r="X8" s="91" t="s">
        <v>74</v>
      </c>
      <c r="Y8" s="91" t="s">
        <v>74</v>
      </c>
      <c r="Z8" s="91" t="s">
        <v>74</v>
      </c>
      <c r="AA8" s="91">
        <v>3</v>
      </c>
      <c r="AB8" s="91" t="s">
        <v>72</v>
      </c>
      <c r="AC8" s="91" t="s">
        <v>72</v>
      </c>
      <c r="AD8" s="21"/>
      <c r="AE8" s="91" t="s">
        <v>102</v>
      </c>
      <c r="AF8" s="91" t="s">
        <v>72</v>
      </c>
      <c r="AG8" s="91">
        <v>1</v>
      </c>
      <c r="AH8" s="91">
        <v>1</v>
      </c>
      <c r="AI8" s="91">
        <v>1</v>
      </c>
      <c r="AJ8" s="91">
        <v>1</v>
      </c>
      <c r="AK8" s="91">
        <v>1</v>
      </c>
      <c r="AL8" s="91" t="s">
        <v>72</v>
      </c>
      <c r="AM8" s="92" t="s">
        <v>429</v>
      </c>
      <c r="AN8" s="91" t="s">
        <v>74</v>
      </c>
      <c r="AO8" s="91" t="s">
        <v>72</v>
      </c>
      <c r="AP8" s="91" t="s">
        <v>284</v>
      </c>
      <c r="AQ8" s="91" t="s">
        <v>72</v>
      </c>
      <c r="AR8" s="91" t="s">
        <v>78</v>
      </c>
      <c r="AS8" s="91" t="s">
        <v>72</v>
      </c>
      <c r="AT8" s="91" t="s">
        <v>79</v>
      </c>
      <c r="AU8" s="91" t="s">
        <v>254</v>
      </c>
      <c r="AV8" s="91">
        <v>1</v>
      </c>
      <c r="AW8" s="91">
        <v>1</v>
      </c>
      <c r="BB8" s="91" t="s">
        <v>72</v>
      </c>
      <c r="BC8" s="91" t="s">
        <v>285</v>
      </c>
      <c r="BD8" s="91" t="s">
        <v>72</v>
      </c>
      <c r="BE8" s="91" t="s">
        <v>74</v>
      </c>
      <c r="BF8" s="91" t="s">
        <v>82</v>
      </c>
      <c r="BG8" s="91" t="s">
        <v>286</v>
      </c>
      <c r="BH8" s="91"/>
      <c r="BI8" s="91">
        <v>1</v>
      </c>
      <c r="BJ8" s="91">
        <v>1</v>
      </c>
      <c r="BK8" s="91"/>
      <c r="BL8" s="91" t="s">
        <v>84</v>
      </c>
      <c r="BM8" s="91" t="s">
        <v>74</v>
      </c>
      <c r="BN8" s="91" t="s">
        <v>72</v>
      </c>
      <c r="BO8" s="91" t="s">
        <v>72</v>
      </c>
      <c r="BP8" s="21"/>
      <c r="BQ8" s="91" t="s">
        <v>82</v>
      </c>
      <c r="BR8" s="92" t="s">
        <v>542</v>
      </c>
      <c r="BS8" s="91" t="s">
        <v>287</v>
      </c>
      <c r="BT8" s="91"/>
      <c r="BU8" s="91"/>
      <c r="BV8" s="91">
        <v>1</v>
      </c>
      <c r="BW8" s="91">
        <v>1</v>
      </c>
      <c r="BX8" s="92" t="s">
        <v>556</v>
      </c>
      <c r="BY8" s="91" t="s">
        <v>87</v>
      </c>
      <c r="BZ8" s="91" t="s">
        <v>88</v>
      </c>
      <c r="CA8" s="91" t="s">
        <v>88</v>
      </c>
      <c r="CB8" s="91" t="s">
        <v>103</v>
      </c>
      <c r="CC8" s="91" t="s">
        <v>103</v>
      </c>
      <c r="CD8" s="91" t="s">
        <v>87</v>
      </c>
      <c r="CE8" s="91" t="s">
        <v>89</v>
      </c>
      <c r="CF8" s="91" t="s">
        <v>90</v>
      </c>
      <c r="CG8" s="91">
        <v>1</v>
      </c>
      <c r="CH8" s="91"/>
      <c r="CI8" s="91"/>
      <c r="CJ8" s="91"/>
      <c r="CK8" s="91" t="s">
        <v>288</v>
      </c>
      <c r="CL8" s="91" t="s">
        <v>270</v>
      </c>
      <c r="CM8" s="91" t="s">
        <v>72</v>
      </c>
      <c r="CN8" s="91" t="s">
        <v>289</v>
      </c>
      <c r="CO8" s="91" t="s">
        <v>270</v>
      </c>
      <c r="CP8" s="91" t="s">
        <v>82</v>
      </c>
      <c r="CQ8" s="91" t="s">
        <v>74</v>
      </c>
      <c r="CR8" s="91" t="s">
        <v>74</v>
      </c>
      <c r="CS8" s="21"/>
      <c r="CT8" s="21"/>
      <c r="CU8" s="21"/>
      <c r="CV8" s="21"/>
      <c r="CW8" s="21"/>
      <c r="CX8" s="21"/>
      <c r="CY8" s="91" t="s">
        <v>82</v>
      </c>
      <c r="CZ8" s="91" t="s">
        <v>222</v>
      </c>
      <c r="DA8" s="91" t="s">
        <v>72</v>
      </c>
      <c r="DB8" s="91" t="s">
        <v>74</v>
      </c>
      <c r="DC8" s="91" t="s">
        <v>74</v>
      </c>
      <c r="DD8" s="91" t="s">
        <v>74</v>
      </c>
      <c r="DE8" s="91" t="s">
        <v>74</v>
      </c>
      <c r="DF8" s="92" t="s">
        <v>290</v>
      </c>
      <c r="DG8" s="91">
        <v>1</v>
      </c>
      <c r="DH8" s="91">
        <v>1</v>
      </c>
      <c r="DI8" s="91"/>
      <c r="DJ8" s="91"/>
      <c r="DK8" s="91">
        <v>1</v>
      </c>
      <c r="DL8" s="91"/>
      <c r="DM8" s="91" t="s">
        <v>615</v>
      </c>
      <c r="DN8" s="91" t="s">
        <v>72</v>
      </c>
      <c r="DO8" s="91" t="s">
        <v>107</v>
      </c>
      <c r="DP8" s="91" t="s">
        <v>72</v>
      </c>
      <c r="DQ8" s="91" t="s">
        <v>72</v>
      </c>
      <c r="DR8" s="91" t="s">
        <v>291</v>
      </c>
      <c r="DS8" s="91"/>
      <c r="DT8" s="91"/>
      <c r="DU8" s="91"/>
      <c r="DV8" s="91"/>
      <c r="DW8" s="91"/>
      <c r="DX8" s="91"/>
      <c r="DY8" s="91" t="s">
        <v>292</v>
      </c>
    </row>
    <row r="9" spans="1:129" s="90" customFormat="1" ht="51.95" customHeight="1" x14ac:dyDescent="0.2">
      <c r="A9" s="90">
        <v>8</v>
      </c>
      <c r="B9" s="91" t="s">
        <v>411</v>
      </c>
      <c r="C9" s="91" t="s">
        <v>409</v>
      </c>
      <c r="D9" s="91"/>
      <c r="E9" s="91"/>
      <c r="F9" s="91" t="s">
        <v>130</v>
      </c>
      <c r="G9" s="91" t="s">
        <v>72</v>
      </c>
      <c r="H9" s="91">
        <v>1</v>
      </c>
      <c r="I9" s="21">
        <v>0</v>
      </c>
      <c r="J9" s="21"/>
      <c r="K9" s="91">
        <v>1</v>
      </c>
      <c r="L9" s="21"/>
      <c r="M9" s="21"/>
      <c r="N9" s="91">
        <f t="shared" si="0"/>
        <v>2</v>
      </c>
      <c r="O9" s="91">
        <f t="shared" si="1"/>
        <v>1</v>
      </c>
      <c r="P9" s="91">
        <f t="shared" si="2"/>
        <v>1</v>
      </c>
      <c r="Q9" s="91" t="s">
        <v>346</v>
      </c>
      <c r="R9" s="91"/>
      <c r="S9" s="91" t="s">
        <v>347</v>
      </c>
      <c r="T9" s="92" t="s">
        <v>479</v>
      </c>
      <c r="U9" s="91"/>
      <c r="V9" s="91"/>
      <c r="W9" s="92" t="s">
        <v>491</v>
      </c>
      <c r="X9" s="91" t="s">
        <v>72</v>
      </c>
      <c r="Y9" s="21"/>
      <c r="Z9" s="91" t="s">
        <v>74</v>
      </c>
      <c r="AA9" s="91">
        <v>3</v>
      </c>
      <c r="AB9" s="91" t="s">
        <v>74</v>
      </c>
      <c r="AC9" s="91" t="s">
        <v>72</v>
      </c>
      <c r="AD9" s="21"/>
      <c r="AE9" s="91" t="s">
        <v>75</v>
      </c>
      <c r="AF9" s="91" t="s">
        <v>74</v>
      </c>
      <c r="AG9" s="91"/>
      <c r="AH9" s="21"/>
      <c r="AI9" s="21"/>
      <c r="AJ9" s="21"/>
      <c r="AK9" s="21"/>
      <c r="AL9" s="21"/>
      <c r="AM9" s="91" t="s">
        <v>170</v>
      </c>
      <c r="AN9" s="91" t="s">
        <v>74</v>
      </c>
      <c r="AO9" s="91" t="s">
        <v>74</v>
      </c>
      <c r="AP9" s="91" t="s">
        <v>348</v>
      </c>
      <c r="AQ9" s="91" t="s">
        <v>72</v>
      </c>
      <c r="AR9" s="91" t="s">
        <v>78</v>
      </c>
      <c r="AS9" s="91" t="s">
        <v>74</v>
      </c>
      <c r="AT9" s="21"/>
      <c r="AU9" s="91" t="s">
        <v>111</v>
      </c>
      <c r="AV9" s="21"/>
      <c r="AW9" s="21"/>
      <c r="BA9" s="90">
        <v>1</v>
      </c>
      <c r="BB9" s="91" t="s">
        <v>111</v>
      </c>
      <c r="BC9" s="21"/>
      <c r="BD9" s="91" t="s">
        <v>72</v>
      </c>
      <c r="BE9" s="91" t="s">
        <v>74</v>
      </c>
      <c r="BF9" s="91" t="s">
        <v>82</v>
      </c>
      <c r="BG9" s="91" t="s">
        <v>115</v>
      </c>
      <c r="BH9" s="91">
        <v>1</v>
      </c>
      <c r="BI9" s="91">
        <v>1</v>
      </c>
      <c r="BJ9" s="91"/>
      <c r="BK9" s="91">
        <v>1</v>
      </c>
      <c r="BL9" s="91" t="s">
        <v>84</v>
      </c>
      <c r="BM9" s="91" t="s">
        <v>74</v>
      </c>
      <c r="BN9" s="91" t="s">
        <v>74</v>
      </c>
      <c r="BO9" s="91" t="s">
        <v>72</v>
      </c>
      <c r="BP9" s="21"/>
      <c r="BQ9" s="91" t="s">
        <v>82</v>
      </c>
      <c r="BR9" s="91" t="s">
        <v>349</v>
      </c>
      <c r="BS9" s="91" t="s">
        <v>350</v>
      </c>
      <c r="BT9" s="91">
        <v>1</v>
      </c>
      <c r="BU9" s="91"/>
      <c r="BV9" s="91"/>
      <c r="BW9" s="91"/>
      <c r="BX9" s="92" t="s">
        <v>557</v>
      </c>
      <c r="BY9" s="91" t="s">
        <v>87</v>
      </c>
      <c r="BZ9" s="21"/>
      <c r="CA9" s="91" t="s">
        <v>87</v>
      </c>
      <c r="CB9" s="21"/>
      <c r="CC9" s="21"/>
      <c r="CD9" s="21"/>
      <c r="CE9" s="91" t="s">
        <v>186</v>
      </c>
      <c r="CF9" s="91" t="s">
        <v>90</v>
      </c>
      <c r="CG9" s="91">
        <v>1</v>
      </c>
      <c r="CH9" s="91"/>
      <c r="CI9" s="91"/>
      <c r="CJ9" s="91"/>
      <c r="CK9" s="91" t="s">
        <v>105</v>
      </c>
      <c r="CL9" s="91" t="s">
        <v>351</v>
      </c>
      <c r="CM9" s="91" t="s">
        <v>74</v>
      </c>
      <c r="CN9" s="21"/>
      <c r="CO9" s="92" t="s">
        <v>588</v>
      </c>
      <c r="CP9" s="91" t="s">
        <v>82</v>
      </c>
      <c r="CQ9" s="91" t="s">
        <v>74</v>
      </c>
      <c r="CR9" s="91" t="s">
        <v>74</v>
      </c>
      <c r="CS9" s="21"/>
      <c r="CT9" s="91" t="s">
        <v>123</v>
      </c>
      <c r="CU9" s="91" t="s">
        <v>352</v>
      </c>
      <c r="CV9" s="91"/>
      <c r="CW9" s="91"/>
      <c r="CX9" s="91" t="s">
        <v>95</v>
      </c>
      <c r="CY9" s="91" t="s">
        <v>146</v>
      </c>
      <c r="CZ9" s="21"/>
      <c r="DA9" s="21"/>
      <c r="DB9" s="21"/>
      <c r="DC9" s="21"/>
      <c r="DD9" s="21"/>
      <c r="DE9" s="21"/>
      <c r="DF9" s="91" t="s">
        <v>251</v>
      </c>
      <c r="DG9" s="91">
        <v>1</v>
      </c>
      <c r="DH9" s="91">
        <v>1</v>
      </c>
      <c r="DI9" s="91"/>
      <c r="DJ9" s="91"/>
      <c r="DK9" s="91">
        <v>1</v>
      </c>
      <c r="DL9" s="91"/>
      <c r="DM9" s="91"/>
      <c r="DN9" s="91" t="s">
        <v>74</v>
      </c>
      <c r="DO9" s="21"/>
      <c r="DP9" s="91" t="s">
        <v>72</v>
      </c>
      <c r="DQ9" s="91" t="s">
        <v>72</v>
      </c>
      <c r="DR9" s="91" t="s">
        <v>353</v>
      </c>
      <c r="DS9" s="91"/>
      <c r="DT9" s="91"/>
      <c r="DU9" s="91"/>
      <c r="DV9" s="91"/>
      <c r="DW9" s="91"/>
      <c r="DX9" s="91"/>
      <c r="DY9" s="21"/>
    </row>
    <row r="10" spans="1:129" s="90" customFormat="1" ht="51.95" customHeight="1" x14ac:dyDescent="0.2">
      <c r="A10" s="90">
        <v>9</v>
      </c>
      <c r="B10" s="91" t="s">
        <v>70</v>
      </c>
      <c r="C10" s="91" t="s">
        <v>409</v>
      </c>
      <c r="D10" s="91"/>
      <c r="E10" s="91"/>
      <c r="F10" s="91" t="s">
        <v>71</v>
      </c>
      <c r="G10" s="91" t="s">
        <v>72</v>
      </c>
      <c r="H10" s="91">
        <v>1</v>
      </c>
      <c r="I10" s="21">
        <v>0</v>
      </c>
      <c r="J10" s="91">
        <v>2</v>
      </c>
      <c r="K10" s="91">
        <v>1</v>
      </c>
      <c r="L10" s="21"/>
      <c r="M10" s="21"/>
      <c r="N10" s="91">
        <f t="shared" si="0"/>
        <v>4</v>
      </c>
      <c r="O10" s="91">
        <f t="shared" si="1"/>
        <v>3</v>
      </c>
      <c r="P10" s="91">
        <f t="shared" si="2"/>
        <v>1</v>
      </c>
      <c r="Q10" s="91" t="s">
        <v>77</v>
      </c>
      <c r="R10" s="91"/>
      <c r="S10" s="91" t="s">
        <v>73</v>
      </c>
      <c r="T10" s="92" t="s">
        <v>479</v>
      </c>
      <c r="U10" s="91"/>
      <c r="V10" s="92" t="s">
        <v>483</v>
      </c>
      <c r="W10" s="91"/>
      <c r="X10" s="91" t="s">
        <v>72</v>
      </c>
      <c r="Y10" s="21"/>
      <c r="Z10" s="91" t="s">
        <v>74</v>
      </c>
      <c r="AA10" s="91">
        <v>2</v>
      </c>
      <c r="AB10" s="91" t="s">
        <v>72</v>
      </c>
      <c r="AC10" s="91" t="s">
        <v>72</v>
      </c>
      <c r="AD10" s="21"/>
      <c r="AE10" s="91" t="s">
        <v>75</v>
      </c>
      <c r="AF10" s="91" t="s">
        <v>72</v>
      </c>
      <c r="AG10" s="91">
        <v>1</v>
      </c>
      <c r="AH10" s="91">
        <v>1</v>
      </c>
      <c r="AI10" s="91">
        <v>1</v>
      </c>
      <c r="AJ10" s="91">
        <v>1</v>
      </c>
      <c r="AK10" s="91"/>
      <c r="AL10" s="91" t="s">
        <v>72</v>
      </c>
      <c r="AM10" s="92" t="s">
        <v>170</v>
      </c>
      <c r="AN10" s="91" t="s">
        <v>72</v>
      </c>
      <c r="AO10" s="91" t="s">
        <v>72</v>
      </c>
      <c r="AP10" s="91" t="s">
        <v>77</v>
      </c>
      <c r="AQ10" s="91" t="s">
        <v>72</v>
      </c>
      <c r="AR10" s="91" t="s">
        <v>78</v>
      </c>
      <c r="AS10" s="91" t="s">
        <v>72</v>
      </c>
      <c r="AT10" s="91" t="s">
        <v>79</v>
      </c>
      <c r="AU10" s="91" t="s">
        <v>80</v>
      </c>
      <c r="AV10" s="91">
        <v>1</v>
      </c>
      <c r="AW10" s="91"/>
      <c r="BB10" s="91" t="s">
        <v>72</v>
      </c>
      <c r="BC10" s="91" t="s">
        <v>81</v>
      </c>
      <c r="BD10" s="91" t="s">
        <v>72</v>
      </c>
      <c r="BE10" s="91" t="s">
        <v>72</v>
      </c>
      <c r="BF10" s="91" t="s">
        <v>82</v>
      </c>
      <c r="BG10" s="91" t="s">
        <v>83</v>
      </c>
      <c r="BH10" s="91">
        <v>1</v>
      </c>
      <c r="BI10" s="91">
        <v>1</v>
      </c>
      <c r="BJ10" s="91"/>
      <c r="BK10" s="91"/>
      <c r="BL10" s="91" t="s">
        <v>84</v>
      </c>
      <c r="BM10" s="91" t="s">
        <v>72</v>
      </c>
      <c r="BN10" s="91" t="s">
        <v>74</v>
      </c>
      <c r="BO10" s="91" t="s">
        <v>74</v>
      </c>
      <c r="BP10" s="92" t="s">
        <v>265</v>
      </c>
      <c r="BQ10" s="91" t="s">
        <v>82</v>
      </c>
      <c r="BR10" s="91" t="s">
        <v>85</v>
      </c>
      <c r="BS10" s="92" t="s">
        <v>86</v>
      </c>
      <c r="BT10" s="91">
        <v>1</v>
      </c>
      <c r="BU10" s="91"/>
      <c r="BV10" s="91">
        <v>1</v>
      </c>
      <c r="BW10" s="91">
        <v>1</v>
      </c>
      <c r="BX10" s="91"/>
      <c r="BY10" s="91" t="s">
        <v>87</v>
      </c>
      <c r="BZ10" s="91" t="s">
        <v>87</v>
      </c>
      <c r="CA10" s="91" t="s">
        <v>88</v>
      </c>
      <c r="CB10" s="91" t="s">
        <v>87</v>
      </c>
      <c r="CC10" s="91" t="s">
        <v>87</v>
      </c>
      <c r="CD10" s="91" t="s">
        <v>87</v>
      </c>
      <c r="CE10" s="91" t="s">
        <v>89</v>
      </c>
      <c r="CF10" s="91" t="s">
        <v>90</v>
      </c>
      <c r="CG10" s="91">
        <v>1</v>
      </c>
      <c r="CH10" s="91"/>
      <c r="CI10" s="91"/>
      <c r="CJ10" s="91"/>
      <c r="CK10" s="91" t="s">
        <v>91</v>
      </c>
      <c r="CL10" s="91" t="s">
        <v>92</v>
      </c>
      <c r="CM10" s="91" t="s">
        <v>72</v>
      </c>
      <c r="CN10" s="91" t="s">
        <v>93</v>
      </c>
      <c r="CO10" s="92" t="s">
        <v>588</v>
      </c>
      <c r="CP10" s="91" t="s">
        <v>82</v>
      </c>
      <c r="CQ10" s="91" t="s">
        <v>74</v>
      </c>
      <c r="CR10" s="91" t="s">
        <v>74</v>
      </c>
      <c r="CS10" s="21"/>
      <c r="CT10" s="91" t="s">
        <v>77</v>
      </c>
      <c r="CU10" s="91" t="s">
        <v>94</v>
      </c>
      <c r="CV10" s="91"/>
      <c r="CW10" s="91"/>
      <c r="CX10" s="91" t="s">
        <v>95</v>
      </c>
      <c r="CY10" s="91" t="s">
        <v>82</v>
      </c>
      <c r="CZ10" s="91" t="s">
        <v>96</v>
      </c>
      <c r="DA10" s="91" t="s">
        <v>72</v>
      </c>
      <c r="DB10" s="91" t="s">
        <v>74</v>
      </c>
      <c r="DC10" s="91" t="s">
        <v>72</v>
      </c>
      <c r="DD10" s="91" t="s">
        <v>74</v>
      </c>
      <c r="DE10" s="91" t="s">
        <v>72</v>
      </c>
      <c r="DF10" s="91" t="s">
        <v>97</v>
      </c>
      <c r="DG10" s="91">
        <v>1</v>
      </c>
      <c r="DH10" s="91"/>
      <c r="DI10" s="91"/>
      <c r="DJ10" s="91">
        <v>1</v>
      </c>
      <c r="DK10" s="91">
        <v>1</v>
      </c>
      <c r="DL10" s="91">
        <v>1</v>
      </c>
      <c r="DM10" s="91"/>
      <c r="DN10" s="91" t="s">
        <v>72</v>
      </c>
      <c r="DO10" s="91" t="s">
        <v>98</v>
      </c>
      <c r="DP10" s="91" t="s">
        <v>72</v>
      </c>
      <c r="DQ10" s="91" t="s">
        <v>72</v>
      </c>
      <c r="DR10" s="91" t="s">
        <v>99</v>
      </c>
      <c r="DS10" s="91"/>
      <c r="DT10" s="91"/>
      <c r="DU10" s="91"/>
      <c r="DV10" s="91"/>
      <c r="DW10" s="91"/>
      <c r="DX10" s="91"/>
      <c r="DY10" s="21"/>
    </row>
    <row r="11" spans="1:129" s="90" customFormat="1" ht="51.95" customHeight="1" x14ac:dyDescent="0.2">
      <c r="A11" s="90">
        <v>10</v>
      </c>
      <c r="B11" s="91" t="s">
        <v>212</v>
      </c>
      <c r="C11" s="91" t="s">
        <v>409</v>
      </c>
      <c r="D11" s="91"/>
      <c r="E11" s="91"/>
      <c r="F11" s="91" t="s">
        <v>130</v>
      </c>
      <c r="G11" s="91" t="s">
        <v>72</v>
      </c>
      <c r="H11" s="91">
        <v>2</v>
      </c>
      <c r="I11" s="91">
        <v>0</v>
      </c>
      <c r="J11" s="91">
        <v>2</v>
      </c>
      <c r="K11" s="91">
        <v>1</v>
      </c>
      <c r="L11" s="91">
        <v>1</v>
      </c>
      <c r="M11" s="91">
        <v>1</v>
      </c>
      <c r="N11" s="91">
        <f t="shared" si="0"/>
        <v>7</v>
      </c>
      <c r="O11" s="91">
        <f t="shared" si="1"/>
        <v>5</v>
      </c>
      <c r="P11" s="91">
        <f t="shared" si="2"/>
        <v>2</v>
      </c>
      <c r="Q11" s="91" t="s">
        <v>420</v>
      </c>
      <c r="R11" s="91" t="s">
        <v>418</v>
      </c>
      <c r="S11" s="91" t="s">
        <v>213</v>
      </c>
      <c r="T11" s="92" t="s">
        <v>479</v>
      </c>
      <c r="U11" s="92" t="s">
        <v>482</v>
      </c>
      <c r="V11" s="92" t="s">
        <v>483</v>
      </c>
      <c r="W11" s="91"/>
      <c r="X11" s="91" t="s">
        <v>72</v>
      </c>
      <c r="Y11" s="21"/>
      <c r="Z11" s="91" t="s">
        <v>74</v>
      </c>
      <c r="AA11" s="91">
        <v>6</v>
      </c>
      <c r="AB11" s="91" t="s">
        <v>72</v>
      </c>
      <c r="AC11" s="91" t="s">
        <v>72</v>
      </c>
      <c r="AD11" s="21"/>
      <c r="AE11" s="91" t="s">
        <v>102</v>
      </c>
      <c r="AF11" s="91" t="s">
        <v>72</v>
      </c>
      <c r="AG11" s="91"/>
      <c r="AH11" s="91">
        <v>1</v>
      </c>
      <c r="AI11" s="91">
        <v>1</v>
      </c>
      <c r="AJ11" s="91">
        <v>1</v>
      </c>
      <c r="AK11" s="91">
        <v>1</v>
      </c>
      <c r="AL11" s="91" t="s">
        <v>72</v>
      </c>
      <c r="AM11" s="91" t="s">
        <v>214</v>
      </c>
      <c r="AN11" s="91" t="s">
        <v>72</v>
      </c>
      <c r="AO11" s="91" t="s">
        <v>74</v>
      </c>
      <c r="AP11" s="91" t="s">
        <v>77</v>
      </c>
      <c r="AQ11" s="91" t="s">
        <v>111</v>
      </c>
      <c r="AR11" s="91" t="s">
        <v>78</v>
      </c>
      <c r="AS11" s="91" t="s">
        <v>72</v>
      </c>
      <c r="AT11" s="91" t="s">
        <v>79</v>
      </c>
      <c r="AU11" s="92" t="s">
        <v>215</v>
      </c>
      <c r="AV11" s="91">
        <v>1</v>
      </c>
      <c r="AW11" s="91">
        <v>1</v>
      </c>
      <c r="AX11" s="90">
        <v>1</v>
      </c>
      <c r="BB11" s="91" t="s">
        <v>78</v>
      </c>
      <c r="BC11" s="21"/>
      <c r="BD11" s="91" t="s">
        <v>72</v>
      </c>
      <c r="BE11" s="91" t="s">
        <v>74</v>
      </c>
      <c r="BF11" s="91" t="s">
        <v>82</v>
      </c>
      <c r="BG11" s="91" t="s">
        <v>83</v>
      </c>
      <c r="BH11" s="91">
        <v>1</v>
      </c>
      <c r="BI11" s="91">
        <v>1</v>
      </c>
      <c r="BJ11" s="91"/>
      <c r="BK11" s="91">
        <v>1</v>
      </c>
      <c r="BL11" s="91" t="s">
        <v>84</v>
      </c>
      <c r="BM11" s="91" t="s">
        <v>72</v>
      </c>
      <c r="BN11" s="91" t="s">
        <v>72</v>
      </c>
      <c r="BO11" s="91" t="s">
        <v>72</v>
      </c>
      <c r="BP11" s="21"/>
      <c r="BQ11" s="91" t="s">
        <v>82</v>
      </c>
      <c r="BR11" s="91" t="s">
        <v>216</v>
      </c>
      <c r="BS11" s="92" t="s">
        <v>217</v>
      </c>
      <c r="BT11" s="91">
        <v>1</v>
      </c>
      <c r="BU11" s="91"/>
      <c r="BV11" s="91">
        <v>1</v>
      </c>
      <c r="BW11" s="91">
        <v>1</v>
      </c>
      <c r="BX11" s="91" t="s">
        <v>553</v>
      </c>
      <c r="BY11" s="91" t="s">
        <v>87</v>
      </c>
      <c r="BZ11" s="91" t="s">
        <v>139</v>
      </c>
      <c r="CA11" s="91" t="s">
        <v>88</v>
      </c>
      <c r="CB11" s="91" t="s">
        <v>103</v>
      </c>
      <c r="CC11" s="91" t="s">
        <v>139</v>
      </c>
      <c r="CD11" s="91" t="s">
        <v>139</v>
      </c>
      <c r="CE11" s="91" t="s">
        <v>186</v>
      </c>
      <c r="CF11" s="91" t="s">
        <v>104</v>
      </c>
      <c r="CG11" s="91">
        <v>1</v>
      </c>
      <c r="CH11" s="91"/>
      <c r="CI11" s="91">
        <v>1</v>
      </c>
      <c r="CJ11" s="91"/>
      <c r="CK11" s="91" t="s">
        <v>218</v>
      </c>
      <c r="CL11" s="91" t="s">
        <v>219</v>
      </c>
      <c r="CM11" s="91" t="s">
        <v>72</v>
      </c>
      <c r="CN11" s="91" t="s">
        <v>220</v>
      </c>
      <c r="CO11" s="91" t="s">
        <v>221</v>
      </c>
      <c r="CP11" s="91" t="s">
        <v>82</v>
      </c>
      <c r="CQ11" s="91" t="s">
        <v>72</v>
      </c>
      <c r="CR11" s="91" t="s">
        <v>74</v>
      </c>
      <c r="CS11" s="21"/>
      <c r="CT11" s="91" t="s">
        <v>123</v>
      </c>
      <c r="CU11" s="91" t="s">
        <v>124</v>
      </c>
      <c r="CV11" s="91"/>
      <c r="CW11" s="91"/>
      <c r="CX11" s="91" t="s">
        <v>95</v>
      </c>
      <c r="CY11" s="91" t="s">
        <v>82</v>
      </c>
      <c r="CZ11" s="91" t="s">
        <v>222</v>
      </c>
      <c r="DA11" s="91" t="s">
        <v>72</v>
      </c>
      <c r="DB11" s="91" t="s">
        <v>72</v>
      </c>
      <c r="DC11" s="91" t="s">
        <v>74</v>
      </c>
      <c r="DD11" s="91" t="s">
        <v>74</v>
      </c>
      <c r="DE11" s="91" t="s">
        <v>74</v>
      </c>
      <c r="DF11" s="91" t="s">
        <v>127</v>
      </c>
      <c r="DG11" s="91">
        <v>1</v>
      </c>
      <c r="DH11" s="91">
        <v>1</v>
      </c>
      <c r="DI11" s="91">
        <v>1</v>
      </c>
      <c r="DJ11" s="91">
        <v>1</v>
      </c>
      <c r="DK11" s="91">
        <v>1</v>
      </c>
      <c r="DL11" s="91">
        <v>1</v>
      </c>
      <c r="DM11" s="91"/>
      <c r="DN11" s="91" t="s">
        <v>72</v>
      </c>
      <c r="DO11" s="91" t="s">
        <v>165</v>
      </c>
      <c r="DP11" s="91" t="s">
        <v>72</v>
      </c>
      <c r="DQ11" s="91" t="s">
        <v>72</v>
      </c>
      <c r="DR11" s="91" t="s">
        <v>223</v>
      </c>
      <c r="DS11" s="91"/>
      <c r="DT11" s="91"/>
      <c r="DU11" s="91"/>
      <c r="DV11" s="91"/>
      <c r="DW11" s="91"/>
      <c r="DX11" s="91"/>
      <c r="DY11" s="91" t="s">
        <v>224</v>
      </c>
    </row>
    <row r="12" spans="1:129" s="90" customFormat="1" ht="51.95" customHeight="1" x14ac:dyDescent="0.2">
      <c r="A12" s="90">
        <v>11</v>
      </c>
      <c r="B12" s="91" t="s">
        <v>389</v>
      </c>
      <c r="C12" s="91" t="s">
        <v>409</v>
      </c>
      <c r="D12" s="91">
        <v>1</v>
      </c>
      <c r="E12" s="91" t="s">
        <v>953</v>
      </c>
      <c r="F12" s="91" t="s">
        <v>130</v>
      </c>
      <c r="G12" s="91" t="s">
        <v>72</v>
      </c>
      <c r="H12" s="91">
        <v>1</v>
      </c>
      <c r="I12" s="21">
        <v>0</v>
      </c>
      <c r="J12" s="91">
        <v>2</v>
      </c>
      <c r="K12" s="21"/>
      <c r="L12" s="21"/>
      <c r="M12" s="21"/>
      <c r="N12" s="91">
        <f t="shared" si="0"/>
        <v>3</v>
      </c>
      <c r="O12" s="91">
        <f t="shared" si="1"/>
        <v>3</v>
      </c>
      <c r="P12" s="91">
        <f t="shared" si="2"/>
        <v>0</v>
      </c>
      <c r="Q12" s="91" t="s">
        <v>465</v>
      </c>
      <c r="R12" s="91"/>
      <c r="S12" s="91" t="s">
        <v>390</v>
      </c>
      <c r="T12" s="92" t="s">
        <v>479</v>
      </c>
      <c r="U12" s="92" t="s">
        <v>482</v>
      </c>
      <c r="V12" s="92" t="s">
        <v>483</v>
      </c>
      <c r="W12" s="91"/>
      <c r="X12" s="91" t="s">
        <v>72</v>
      </c>
      <c r="Y12" s="21"/>
      <c r="Z12" s="91" t="s">
        <v>74</v>
      </c>
      <c r="AA12" s="91">
        <v>3</v>
      </c>
      <c r="AB12" s="91" t="s">
        <v>72</v>
      </c>
      <c r="AC12" s="91" t="s">
        <v>72</v>
      </c>
      <c r="AD12" s="21"/>
      <c r="AE12" s="91" t="s">
        <v>75</v>
      </c>
      <c r="AF12" s="91" t="s">
        <v>72</v>
      </c>
      <c r="AG12" s="91"/>
      <c r="AH12" s="91">
        <v>1</v>
      </c>
      <c r="AI12" s="91"/>
      <c r="AJ12" s="91">
        <v>1</v>
      </c>
      <c r="AK12" s="91">
        <v>1</v>
      </c>
      <c r="AL12" s="91" t="s">
        <v>72</v>
      </c>
      <c r="AM12" s="91" t="s">
        <v>170</v>
      </c>
      <c r="AN12" s="91" t="s">
        <v>74</v>
      </c>
      <c r="AO12" s="91" t="s">
        <v>72</v>
      </c>
      <c r="AP12" s="91" t="s">
        <v>247</v>
      </c>
      <c r="AQ12" s="91" t="s">
        <v>72</v>
      </c>
      <c r="AR12" s="91" t="s">
        <v>78</v>
      </c>
      <c r="AS12" s="91" t="s">
        <v>360</v>
      </c>
      <c r="AT12" s="91" t="s">
        <v>79</v>
      </c>
      <c r="AU12" s="91" t="s">
        <v>80</v>
      </c>
      <c r="AV12" s="91">
        <v>1</v>
      </c>
      <c r="AW12" s="91"/>
      <c r="BB12" s="91" t="s">
        <v>72</v>
      </c>
      <c r="BC12" s="91" t="s">
        <v>391</v>
      </c>
      <c r="BD12" s="91" t="s">
        <v>72</v>
      </c>
      <c r="BE12" s="91" t="s">
        <v>72</v>
      </c>
      <c r="BF12" s="91" t="s">
        <v>82</v>
      </c>
      <c r="BG12" s="91" t="s">
        <v>115</v>
      </c>
      <c r="BH12" s="91"/>
      <c r="BI12" s="91">
        <v>1</v>
      </c>
      <c r="BJ12" s="91"/>
      <c r="BK12" s="91"/>
      <c r="BL12" s="91" t="s">
        <v>84</v>
      </c>
      <c r="BM12" s="91" t="s">
        <v>74</v>
      </c>
      <c r="BN12" s="91" t="s">
        <v>74</v>
      </c>
      <c r="BO12" s="91" t="s">
        <v>74</v>
      </c>
      <c r="BP12" s="92" t="s">
        <v>265</v>
      </c>
      <c r="BQ12" s="91" t="s">
        <v>82</v>
      </c>
      <c r="BR12" s="91" t="s">
        <v>392</v>
      </c>
      <c r="BS12" s="91" t="s">
        <v>226</v>
      </c>
      <c r="BT12" s="91">
        <v>1</v>
      </c>
      <c r="BU12" s="91">
        <v>1</v>
      </c>
      <c r="BV12" s="91">
        <v>1</v>
      </c>
      <c r="BW12" s="91">
        <v>1</v>
      </c>
      <c r="BX12" s="91"/>
      <c r="BY12" s="91" t="s">
        <v>87</v>
      </c>
      <c r="BZ12" s="91" t="s">
        <v>139</v>
      </c>
      <c r="CA12" s="91" t="s">
        <v>103</v>
      </c>
      <c r="CB12" s="91" t="s">
        <v>103</v>
      </c>
      <c r="CC12" s="91" t="s">
        <v>139</v>
      </c>
      <c r="CD12" s="91" t="s">
        <v>103</v>
      </c>
      <c r="CE12" s="91" t="s">
        <v>393</v>
      </c>
      <c r="CF12" s="91" t="s">
        <v>339</v>
      </c>
      <c r="CG12" s="91"/>
      <c r="CH12" s="91">
        <v>1</v>
      </c>
      <c r="CI12" s="91"/>
      <c r="CJ12" s="91"/>
      <c r="CK12" s="91" t="s">
        <v>76</v>
      </c>
      <c r="CL12" s="21"/>
      <c r="CM12" s="91" t="s">
        <v>72</v>
      </c>
      <c r="CN12" s="91" t="s">
        <v>394</v>
      </c>
      <c r="CO12" s="92" t="s">
        <v>590</v>
      </c>
      <c r="CP12" s="91" t="s">
        <v>82</v>
      </c>
      <c r="CQ12" s="91" t="s">
        <v>74</v>
      </c>
      <c r="CR12" s="91" t="s">
        <v>74</v>
      </c>
      <c r="CS12" s="21"/>
      <c r="CT12" s="91" t="s">
        <v>123</v>
      </c>
      <c r="CU12" s="91" t="s">
        <v>395</v>
      </c>
      <c r="CV12" s="91"/>
      <c r="CW12" s="91"/>
      <c r="CX12" s="91" t="s">
        <v>95</v>
      </c>
      <c r="CY12" s="91" t="s">
        <v>146</v>
      </c>
      <c r="CZ12" s="21"/>
      <c r="DA12" s="21"/>
      <c r="DB12" s="21"/>
      <c r="DC12" s="21"/>
      <c r="DD12" s="21"/>
      <c r="DE12" s="21"/>
      <c r="DF12" s="92" t="s">
        <v>396</v>
      </c>
      <c r="DG12" s="91">
        <v>1</v>
      </c>
      <c r="DH12" s="91">
        <v>1</v>
      </c>
      <c r="DI12" s="91">
        <v>1</v>
      </c>
      <c r="DJ12" s="91"/>
      <c r="DK12" s="91"/>
      <c r="DL12" s="91"/>
      <c r="DM12" s="91"/>
      <c r="DN12" s="91" t="s">
        <v>74</v>
      </c>
      <c r="DO12" s="21"/>
      <c r="DP12" s="91" t="s">
        <v>74</v>
      </c>
      <c r="DQ12" s="21"/>
      <c r="DR12" s="92" t="s">
        <v>397</v>
      </c>
      <c r="DS12" s="91"/>
      <c r="DT12" s="91"/>
      <c r="DU12" s="91"/>
      <c r="DV12" s="91"/>
      <c r="DW12" s="91"/>
      <c r="DX12" s="91"/>
      <c r="DY12" s="21"/>
    </row>
    <row r="13" spans="1:129" s="90" customFormat="1" ht="51.95" customHeight="1" x14ac:dyDescent="0.2">
      <c r="A13" s="90">
        <v>12</v>
      </c>
      <c r="B13" s="91" t="s">
        <v>884</v>
      </c>
      <c r="C13" s="91" t="s">
        <v>409</v>
      </c>
      <c r="D13" s="91"/>
      <c r="E13" s="91"/>
      <c r="F13" s="91" t="s">
        <v>71</v>
      </c>
      <c r="G13" s="91" t="s">
        <v>72</v>
      </c>
      <c r="H13" s="91">
        <v>0</v>
      </c>
      <c r="I13" s="91">
        <v>0</v>
      </c>
      <c r="J13" s="91">
        <v>1</v>
      </c>
      <c r="K13" s="91">
        <v>2</v>
      </c>
      <c r="L13" s="91">
        <v>0</v>
      </c>
      <c r="M13" s="91">
        <v>0</v>
      </c>
      <c r="N13" s="91">
        <f t="shared" si="0"/>
        <v>3</v>
      </c>
      <c r="O13" s="91">
        <f t="shared" si="1"/>
        <v>1</v>
      </c>
      <c r="P13" s="91">
        <f t="shared" si="2"/>
        <v>2</v>
      </c>
      <c r="Q13" s="92" t="s">
        <v>477</v>
      </c>
      <c r="R13" s="91"/>
      <c r="S13" s="91" t="s">
        <v>422</v>
      </c>
      <c r="T13" s="92" t="s">
        <v>479</v>
      </c>
      <c r="U13" s="91"/>
      <c r="V13" s="92" t="s">
        <v>483</v>
      </c>
      <c r="W13" s="91"/>
      <c r="X13" s="91" t="s">
        <v>72</v>
      </c>
      <c r="Y13" s="21"/>
      <c r="Z13" s="91" t="s">
        <v>72</v>
      </c>
      <c r="AA13" s="21">
        <v>1</v>
      </c>
      <c r="AB13" s="91" t="s">
        <v>72</v>
      </c>
      <c r="AC13" s="91" t="s">
        <v>72</v>
      </c>
      <c r="AD13" s="21"/>
      <c r="AE13" s="91" t="s">
        <v>75</v>
      </c>
      <c r="AF13" s="91" t="s">
        <v>72</v>
      </c>
      <c r="AG13" s="91"/>
      <c r="AH13" s="91">
        <v>1</v>
      </c>
      <c r="AI13" s="91">
        <v>1</v>
      </c>
      <c r="AJ13" s="91">
        <v>1</v>
      </c>
      <c r="AK13" s="91"/>
      <c r="AL13" s="91" t="s">
        <v>72</v>
      </c>
      <c r="AM13" s="92" t="s">
        <v>170</v>
      </c>
      <c r="AN13" s="91" t="s">
        <v>72</v>
      </c>
      <c r="AO13" s="91" t="s">
        <v>72</v>
      </c>
      <c r="AP13" s="91" t="s">
        <v>284</v>
      </c>
      <c r="AQ13" s="91" t="s">
        <v>72</v>
      </c>
      <c r="AR13" s="91" t="s">
        <v>78</v>
      </c>
      <c r="AS13" s="91" t="s">
        <v>74</v>
      </c>
      <c r="AT13" s="21"/>
      <c r="AU13" s="91" t="s">
        <v>386</v>
      </c>
      <c r="AV13" s="21"/>
      <c r="AW13" s="21"/>
      <c r="AY13" s="90">
        <v>1</v>
      </c>
      <c r="BB13" s="91" t="s">
        <v>74</v>
      </c>
      <c r="BC13" s="21"/>
      <c r="BD13" s="91" t="s">
        <v>72</v>
      </c>
      <c r="BE13" s="91" t="s">
        <v>74</v>
      </c>
      <c r="BF13" s="91" t="s">
        <v>146</v>
      </c>
      <c r="BG13" s="21"/>
      <c r="BH13" s="91">
        <v>1</v>
      </c>
      <c r="BI13" s="91">
        <v>1</v>
      </c>
      <c r="BJ13" s="91"/>
      <c r="BK13" s="91"/>
      <c r="BL13" s="91" t="s">
        <v>84</v>
      </c>
      <c r="BM13" s="91" t="s">
        <v>72</v>
      </c>
      <c r="BN13" s="91" t="s">
        <v>72</v>
      </c>
      <c r="BO13" s="91" t="s">
        <v>72</v>
      </c>
      <c r="BP13" s="21"/>
      <c r="BQ13" s="91" t="s">
        <v>82</v>
      </c>
      <c r="BR13" s="92" t="s">
        <v>244</v>
      </c>
      <c r="BS13" s="91" t="s">
        <v>226</v>
      </c>
      <c r="BT13" s="91">
        <v>1</v>
      </c>
      <c r="BU13" s="91">
        <v>1</v>
      </c>
      <c r="BV13" s="91">
        <v>1</v>
      </c>
      <c r="BW13" s="91">
        <v>1</v>
      </c>
      <c r="BX13" s="91"/>
      <c r="BY13" s="91" t="s">
        <v>103</v>
      </c>
      <c r="BZ13" s="91" t="s">
        <v>139</v>
      </c>
      <c r="CA13" s="91" t="s">
        <v>103</v>
      </c>
      <c r="CB13" s="91" t="s">
        <v>139</v>
      </c>
      <c r="CC13" s="91" t="s">
        <v>139</v>
      </c>
      <c r="CD13" s="91" t="s">
        <v>139</v>
      </c>
      <c r="CE13" s="91" t="s">
        <v>89</v>
      </c>
      <c r="CF13" s="91" t="s">
        <v>235</v>
      </c>
      <c r="CG13" s="91"/>
      <c r="CH13" s="91"/>
      <c r="CI13" s="91">
        <v>1</v>
      </c>
      <c r="CJ13" s="91"/>
      <c r="CK13" s="91" t="s">
        <v>76</v>
      </c>
      <c r="CL13" s="21"/>
      <c r="CM13" s="91" t="s">
        <v>74</v>
      </c>
      <c r="CN13" s="21"/>
      <c r="CO13" s="92" t="s">
        <v>589</v>
      </c>
      <c r="CP13" s="91" t="s">
        <v>82</v>
      </c>
      <c r="CQ13" s="91" t="s">
        <v>72</v>
      </c>
      <c r="CR13" s="91" t="s">
        <v>74</v>
      </c>
      <c r="CS13" s="21"/>
      <c r="CT13" s="91" t="s">
        <v>135</v>
      </c>
      <c r="CU13" s="91" t="s">
        <v>352</v>
      </c>
      <c r="CV13" s="91"/>
      <c r="CW13" s="91"/>
      <c r="CX13" s="91" t="s">
        <v>95</v>
      </c>
      <c r="CY13" s="91" t="s">
        <v>82</v>
      </c>
      <c r="CZ13" s="91" t="s">
        <v>222</v>
      </c>
      <c r="DA13" s="91" t="s">
        <v>72</v>
      </c>
      <c r="DB13" s="91" t="s">
        <v>78</v>
      </c>
      <c r="DC13" s="91" t="s">
        <v>74</v>
      </c>
      <c r="DD13" s="91" t="s">
        <v>74</v>
      </c>
      <c r="DE13" s="91" t="s">
        <v>74</v>
      </c>
      <c r="DF13" s="91" t="s">
        <v>345</v>
      </c>
      <c r="DG13" s="91">
        <v>1</v>
      </c>
      <c r="DH13" s="91">
        <v>1</v>
      </c>
      <c r="DI13" s="91">
        <v>1</v>
      </c>
      <c r="DJ13" s="91">
        <v>1</v>
      </c>
      <c r="DK13" s="91">
        <v>1</v>
      </c>
      <c r="DL13" s="91"/>
      <c r="DM13" s="91"/>
      <c r="DN13" s="91" t="s">
        <v>72</v>
      </c>
      <c r="DO13" s="91" t="s">
        <v>387</v>
      </c>
      <c r="DP13" s="91" t="s">
        <v>72</v>
      </c>
      <c r="DQ13" s="91" t="s">
        <v>72</v>
      </c>
      <c r="DR13" s="91" t="s">
        <v>388</v>
      </c>
      <c r="DS13" s="91"/>
      <c r="DT13" s="91"/>
      <c r="DU13" s="91"/>
      <c r="DV13" s="91"/>
      <c r="DW13" s="91"/>
      <c r="DX13" s="91"/>
      <c r="DY13" s="21"/>
    </row>
    <row r="14" spans="1:129" s="90" customFormat="1" ht="51.95" customHeight="1" x14ac:dyDescent="0.2">
      <c r="A14" s="90">
        <v>13</v>
      </c>
      <c r="B14" s="91" t="s">
        <v>859</v>
      </c>
      <c r="C14" s="91" t="s">
        <v>409</v>
      </c>
      <c r="D14" s="91"/>
      <c r="E14" s="91"/>
      <c r="F14" s="91" t="s">
        <v>130</v>
      </c>
      <c r="G14" s="91" t="s">
        <v>72</v>
      </c>
      <c r="H14" s="21">
        <v>0</v>
      </c>
      <c r="I14" s="21">
        <v>0</v>
      </c>
      <c r="J14" s="91">
        <v>1</v>
      </c>
      <c r="K14" s="21"/>
      <c r="L14" s="21"/>
      <c r="M14" s="21"/>
      <c r="N14" s="91">
        <f t="shared" si="0"/>
        <v>1</v>
      </c>
      <c r="O14" s="91">
        <f t="shared" si="1"/>
        <v>1</v>
      </c>
      <c r="P14" s="91">
        <f t="shared" si="2"/>
        <v>0</v>
      </c>
      <c r="Q14" s="91" t="s">
        <v>131</v>
      </c>
      <c r="R14" s="91"/>
      <c r="S14" s="91" t="s">
        <v>132</v>
      </c>
      <c r="T14" s="91"/>
      <c r="U14" s="91"/>
      <c r="V14" s="91"/>
      <c r="W14" s="92" t="s">
        <v>491</v>
      </c>
      <c r="X14" s="91" t="s">
        <v>72</v>
      </c>
      <c r="Y14" s="21"/>
      <c r="Z14" s="91" t="s">
        <v>72</v>
      </c>
      <c r="AA14" s="21">
        <v>1</v>
      </c>
      <c r="AB14" s="91" t="s">
        <v>72</v>
      </c>
      <c r="AC14" s="91" t="s">
        <v>72</v>
      </c>
      <c r="AD14" s="21"/>
      <c r="AE14" s="91" t="s">
        <v>133</v>
      </c>
      <c r="AF14" s="91" t="s">
        <v>72</v>
      </c>
      <c r="AG14" s="91">
        <v>1</v>
      </c>
      <c r="AH14" s="91">
        <v>1</v>
      </c>
      <c r="AI14" s="91">
        <v>1</v>
      </c>
      <c r="AJ14" s="91">
        <v>1</v>
      </c>
      <c r="AK14" s="91">
        <v>1</v>
      </c>
      <c r="AL14" s="91" t="s">
        <v>72</v>
      </c>
      <c r="AM14" s="91" t="s">
        <v>134</v>
      </c>
      <c r="AN14" s="91" t="s">
        <v>72</v>
      </c>
      <c r="AO14" s="91" t="s">
        <v>74</v>
      </c>
      <c r="AP14" s="91" t="s">
        <v>135</v>
      </c>
      <c r="AQ14" s="21"/>
      <c r="AR14" s="91" t="s">
        <v>136</v>
      </c>
      <c r="AS14" s="91" t="s">
        <v>74</v>
      </c>
      <c r="AT14" s="21"/>
      <c r="AU14" s="91" t="s">
        <v>80</v>
      </c>
      <c r="AV14" s="21">
        <v>1</v>
      </c>
      <c r="AW14" s="21"/>
      <c r="BB14" s="91" t="s">
        <v>72</v>
      </c>
      <c r="BC14" s="91" t="s">
        <v>137</v>
      </c>
      <c r="BD14" s="91" t="s">
        <v>72</v>
      </c>
      <c r="BE14" s="91" t="s">
        <v>74</v>
      </c>
      <c r="BF14" s="91" t="s">
        <v>82</v>
      </c>
      <c r="BG14" s="91" t="s">
        <v>115</v>
      </c>
      <c r="BH14" s="91">
        <v>1</v>
      </c>
      <c r="BI14" s="91">
        <v>1</v>
      </c>
      <c r="BJ14" s="91"/>
      <c r="BK14" s="91"/>
      <c r="BL14" s="91" t="s">
        <v>84</v>
      </c>
      <c r="BM14" s="91" t="s">
        <v>74</v>
      </c>
      <c r="BN14" s="91" t="s">
        <v>72</v>
      </c>
      <c r="BO14" s="91" t="s">
        <v>72</v>
      </c>
      <c r="BP14" s="21"/>
      <c r="BQ14" s="91" t="s">
        <v>82</v>
      </c>
      <c r="BR14" s="91" t="s">
        <v>85</v>
      </c>
      <c r="BS14" s="91" t="s">
        <v>138</v>
      </c>
      <c r="BT14" s="91"/>
      <c r="BU14" s="91">
        <v>1</v>
      </c>
      <c r="BV14" s="91"/>
      <c r="BW14" s="91"/>
      <c r="BX14" s="92" t="s">
        <v>555</v>
      </c>
      <c r="BY14" s="91" t="s">
        <v>87</v>
      </c>
      <c r="BZ14" s="91" t="s">
        <v>88</v>
      </c>
      <c r="CA14" s="91" t="s">
        <v>88</v>
      </c>
      <c r="CB14" s="91" t="s">
        <v>88</v>
      </c>
      <c r="CC14" s="91" t="s">
        <v>139</v>
      </c>
      <c r="CD14" s="91" t="s">
        <v>139</v>
      </c>
      <c r="CE14" s="91" t="s">
        <v>140</v>
      </c>
      <c r="CF14" s="91" t="s">
        <v>141</v>
      </c>
      <c r="CG14" s="91"/>
      <c r="CH14" s="91"/>
      <c r="CI14" s="91">
        <v>1</v>
      </c>
      <c r="CJ14" s="92" t="s">
        <v>576</v>
      </c>
      <c r="CK14" s="91" t="s">
        <v>142</v>
      </c>
      <c r="CL14" s="21"/>
      <c r="CM14" s="91" t="s">
        <v>72</v>
      </c>
      <c r="CN14" s="91" t="s">
        <v>143</v>
      </c>
      <c r="CO14" s="91" t="s">
        <v>144</v>
      </c>
      <c r="CP14" s="91" t="s">
        <v>82</v>
      </c>
      <c r="CQ14" s="91" t="s">
        <v>72</v>
      </c>
      <c r="CR14" s="91" t="s">
        <v>74</v>
      </c>
      <c r="CS14" s="21"/>
      <c r="CT14" s="91" t="s">
        <v>135</v>
      </c>
      <c r="CU14" s="91" t="s">
        <v>145</v>
      </c>
      <c r="CV14" s="91"/>
      <c r="CW14" s="91"/>
      <c r="CX14" s="91" t="s">
        <v>95</v>
      </c>
      <c r="CY14" s="91" t="s">
        <v>146</v>
      </c>
      <c r="CZ14" s="21"/>
      <c r="DA14" s="21"/>
      <c r="DB14" s="21"/>
      <c r="DC14" s="21"/>
      <c r="DD14" s="21"/>
      <c r="DE14" s="21"/>
      <c r="DF14" s="92" t="s">
        <v>147</v>
      </c>
      <c r="DG14" s="91">
        <v>1</v>
      </c>
      <c r="DH14" s="91">
        <v>1</v>
      </c>
      <c r="DI14" s="91">
        <v>1</v>
      </c>
      <c r="DJ14" s="91"/>
      <c r="DK14" s="91">
        <v>1</v>
      </c>
      <c r="DL14" s="91"/>
      <c r="DM14" s="91" t="s">
        <v>614</v>
      </c>
      <c r="DN14" s="91" t="s">
        <v>72</v>
      </c>
      <c r="DO14" s="91" t="s">
        <v>107</v>
      </c>
      <c r="DP14" s="91" t="s">
        <v>72</v>
      </c>
      <c r="DQ14" s="91" t="s">
        <v>72</v>
      </c>
      <c r="DR14" s="91" t="s">
        <v>148</v>
      </c>
      <c r="DS14" s="91"/>
      <c r="DT14" s="91"/>
      <c r="DU14" s="91"/>
      <c r="DV14" s="91"/>
      <c r="DW14" s="91"/>
      <c r="DX14" s="91"/>
      <c r="DY14" s="91" t="s">
        <v>149</v>
      </c>
    </row>
    <row r="15" spans="1:129" s="90" customFormat="1" ht="51.95" customHeight="1" x14ac:dyDescent="0.2">
      <c r="A15" s="90">
        <v>14</v>
      </c>
      <c r="B15" s="91" t="s">
        <v>100</v>
      </c>
      <c r="C15" s="91" t="s">
        <v>410</v>
      </c>
      <c r="D15" s="91">
        <v>4</v>
      </c>
      <c r="E15" s="91" t="s">
        <v>956</v>
      </c>
      <c r="F15" s="91" t="s">
        <v>71</v>
      </c>
      <c r="G15" s="91" t="s">
        <v>72</v>
      </c>
      <c r="H15" s="91">
        <v>2</v>
      </c>
      <c r="I15" s="91">
        <v>1</v>
      </c>
      <c r="J15" s="91">
        <v>4</v>
      </c>
      <c r="K15" s="91">
        <v>2</v>
      </c>
      <c r="L15" s="91">
        <v>0</v>
      </c>
      <c r="M15" s="91">
        <v>0</v>
      </c>
      <c r="N15" s="91">
        <f t="shared" si="0"/>
        <v>9</v>
      </c>
      <c r="O15" s="91">
        <f t="shared" si="1"/>
        <v>6</v>
      </c>
      <c r="P15" s="91">
        <f t="shared" si="2"/>
        <v>3</v>
      </c>
      <c r="Q15" s="91" t="s">
        <v>101</v>
      </c>
      <c r="R15" s="91"/>
      <c r="S15" s="92" t="s">
        <v>253</v>
      </c>
      <c r="T15" s="92" t="s">
        <v>479</v>
      </c>
      <c r="U15" s="92" t="s">
        <v>482</v>
      </c>
      <c r="V15" s="92"/>
      <c r="W15" s="92"/>
      <c r="X15" s="91" t="s">
        <v>72</v>
      </c>
      <c r="Y15" s="21"/>
      <c r="Z15" s="91" t="s">
        <v>74</v>
      </c>
      <c r="AA15" s="91">
        <v>2</v>
      </c>
      <c r="AB15" s="91" t="s">
        <v>72</v>
      </c>
      <c r="AC15" s="91" t="s">
        <v>72</v>
      </c>
      <c r="AD15" s="21"/>
      <c r="AE15" s="91" t="s">
        <v>102</v>
      </c>
      <c r="AF15" s="91" t="s">
        <v>72</v>
      </c>
      <c r="AG15" s="91">
        <v>1</v>
      </c>
      <c r="AH15" s="91">
        <v>1</v>
      </c>
      <c r="AI15" s="91">
        <v>1</v>
      </c>
      <c r="AJ15" s="91">
        <v>1</v>
      </c>
      <c r="AK15" s="91">
        <v>1</v>
      </c>
      <c r="AL15" s="91" t="s">
        <v>72</v>
      </c>
      <c r="AM15" s="91" t="s">
        <v>214</v>
      </c>
      <c r="AN15" s="91" t="s">
        <v>74</v>
      </c>
      <c r="AO15" s="91" t="s">
        <v>72</v>
      </c>
      <c r="AP15" s="91" t="s">
        <v>101</v>
      </c>
      <c r="AQ15" s="91" t="s">
        <v>74</v>
      </c>
      <c r="AR15" s="91" t="s">
        <v>78</v>
      </c>
      <c r="AS15" s="91" t="s">
        <v>72</v>
      </c>
      <c r="AT15" s="91" t="s">
        <v>79</v>
      </c>
      <c r="AU15" s="91" t="s">
        <v>254</v>
      </c>
      <c r="AV15" s="91">
        <v>1</v>
      </c>
      <c r="AW15" s="91">
        <v>1</v>
      </c>
      <c r="BB15" s="91" t="s">
        <v>72</v>
      </c>
      <c r="BC15" s="91" t="s">
        <v>255</v>
      </c>
      <c r="BD15" s="91" t="s">
        <v>72</v>
      </c>
      <c r="BE15" s="91" t="s">
        <v>72</v>
      </c>
      <c r="BF15" s="91" t="s">
        <v>82</v>
      </c>
      <c r="BG15" s="91" t="s">
        <v>115</v>
      </c>
      <c r="BH15" s="91">
        <v>1</v>
      </c>
      <c r="BI15" s="91">
        <v>1</v>
      </c>
      <c r="BJ15" s="91"/>
      <c r="BK15" s="91">
        <v>1</v>
      </c>
      <c r="BL15" s="91" t="s">
        <v>256</v>
      </c>
      <c r="BM15" s="91" t="s">
        <v>74</v>
      </c>
      <c r="BN15" s="91" t="s">
        <v>72</v>
      </c>
      <c r="BO15" s="91" t="s">
        <v>74</v>
      </c>
      <c r="BP15" s="92" t="s">
        <v>265</v>
      </c>
      <c r="BQ15" s="91" t="s">
        <v>82</v>
      </c>
      <c r="BR15" s="91" t="s">
        <v>85</v>
      </c>
      <c r="BS15" s="91" t="s">
        <v>226</v>
      </c>
      <c r="BT15" s="91">
        <v>1</v>
      </c>
      <c r="BU15" s="91">
        <v>1</v>
      </c>
      <c r="BV15" s="91">
        <v>1</v>
      </c>
      <c r="BW15" s="91">
        <v>1</v>
      </c>
      <c r="BX15" s="91"/>
      <c r="BY15" s="91" t="s">
        <v>103</v>
      </c>
      <c r="BZ15" s="91" t="s">
        <v>88</v>
      </c>
      <c r="CA15" s="91" t="s">
        <v>88</v>
      </c>
      <c r="CB15" s="91" t="s">
        <v>103</v>
      </c>
      <c r="CC15" s="91" t="s">
        <v>88</v>
      </c>
      <c r="CD15" s="91" t="s">
        <v>88</v>
      </c>
      <c r="CE15" s="91" t="s">
        <v>89</v>
      </c>
      <c r="CF15" s="91" t="s">
        <v>90</v>
      </c>
      <c r="CG15" s="91">
        <v>1</v>
      </c>
      <c r="CH15" s="91" t="s">
        <v>964</v>
      </c>
      <c r="CI15" s="91"/>
      <c r="CJ15" s="91"/>
      <c r="CK15" s="91" t="s">
        <v>105</v>
      </c>
      <c r="CL15" s="21"/>
      <c r="CM15" s="91" t="s">
        <v>72</v>
      </c>
      <c r="CN15" s="91" t="s">
        <v>257</v>
      </c>
      <c r="CO15" s="92" t="s">
        <v>588</v>
      </c>
      <c r="CP15" s="91" t="s">
        <v>82</v>
      </c>
      <c r="CQ15" s="91" t="s">
        <v>74</v>
      </c>
      <c r="CR15" s="91" t="s">
        <v>74</v>
      </c>
      <c r="CS15" s="21"/>
      <c r="CT15" s="91" t="s">
        <v>77</v>
      </c>
      <c r="CU15" s="91" t="s">
        <v>258</v>
      </c>
      <c r="CV15" s="91"/>
      <c r="CW15" s="91"/>
      <c r="CX15" s="91" t="s">
        <v>95</v>
      </c>
      <c r="CY15" s="91" t="s">
        <v>146</v>
      </c>
      <c r="CZ15" s="91" t="s">
        <v>965</v>
      </c>
      <c r="DA15" s="91" t="s">
        <v>72</v>
      </c>
      <c r="DB15" s="91" t="s">
        <v>74</v>
      </c>
      <c r="DC15" s="91" t="s">
        <v>74</v>
      </c>
      <c r="DD15" s="91" t="s">
        <v>72</v>
      </c>
      <c r="DE15" s="91" t="s">
        <v>74</v>
      </c>
      <c r="DF15" s="91" t="s">
        <v>106</v>
      </c>
      <c r="DG15" s="91">
        <v>1</v>
      </c>
      <c r="DH15" s="91">
        <v>1</v>
      </c>
      <c r="DI15" s="91"/>
      <c r="DJ15" s="91">
        <v>1</v>
      </c>
      <c r="DK15" s="91"/>
      <c r="DL15" s="91">
        <v>1</v>
      </c>
      <c r="DM15" s="91"/>
      <c r="DN15" s="91" t="s">
        <v>72</v>
      </c>
      <c r="DO15" s="91" t="s">
        <v>107</v>
      </c>
      <c r="DP15" s="91" t="s">
        <v>72</v>
      </c>
      <c r="DQ15" s="91" t="s">
        <v>72</v>
      </c>
      <c r="DR15" s="91" t="s">
        <v>259</v>
      </c>
      <c r="DS15" s="91"/>
      <c r="DT15" s="91"/>
      <c r="DU15" s="91"/>
      <c r="DV15" s="91"/>
      <c r="DW15" s="91"/>
      <c r="DX15" s="91"/>
      <c r="DY15" s="21"/>
    </row>
    <row r="16" spans="1:129" s="90" customFormat="1" ht="51.95" customHeight="1" x14ac:dyDescent="0.2">
      <c r="A16" s="90">
        <v>15</v>
      </c>
      <c r="B16" s="92" t="s">
        <v>858</v>
      </c>
      <c r="C16" s="92" t="s">
        <v>410</v>
      </c>
      <c r="D16" s="92">
        <v>1</v>
      </c>
      <c r="E16" s="91" t="s">
        <v>954</v>
      </c>
      <c r="F16" s="91" t="s">
        <v>71</v>
      </c>
      <c r="G16" s="91" t="s">
        <v>72</v>
      </c>
      <c r="H16" s="91">
        <v>1</v>
      </c>
      <c r="I16" s="91">
        <v>0</v>
      </c>
      <c r="J16" s="91">
        <v>6</v>
      </c>
      <c r="K16" s="91">
        <v>1</v>
      </c>
      <c r="L16" s="91">
        <v>1</v>
      </c>
      <c r="M16" s="21"/>
      <c r="N16" s="91">
        <f t="shared" si="0"/>
        <v>9</v>
      </c>
      <c r="O16" s="91">
        <f t="shared" si="1"/>
        <v>8</v>
      </c>
      <c r="P16" s="91">
        <f t="shared" si="2"/>
        <v>1</v>
      </c>
      <c r="Q16" s="91" t="s">
        <v>101</v>
      </c>
      <c r="R16" s="91"/>
      <c r="S16" s="91" t="s">
        <v>108</v>
      </c>
      <c r="T16" s="92" t="s">
        <v>479</v>
      </c>
      <c r="U16" s="92" t="s">
        <v>482</v>
      </c>
      <c r="V16" s="92" t="s">
        <v>483</v>
      </c>
      <c r="W16" s="92" t="s">
        <v>490</v>
      </c>
      <c r="X16" s="91" t="s">
        <v>72</v>
      </c>
      <c r="Y16" s="21"/>
      <c r="Z16" s="91" t="s">
        <v>74</v>
      </c>
      <c r="AA16" s="91">
        <v>6</v>
      </c>
      <c r="AB16" s="91" t="s">
        <v>72</v>
      </c>
      <c r="AC16" s="91" t="s">
        <v>72</v>
      </c>
      <c r="AD16" s="21"/>
      <c r="AE16" s="91" t="s">
        <v>75</v>
      </c>
      <c r="AF16" s="91" t="s">
        <v>72</v>
      </c>
      <c r="AG16" s="91"/>
      <c r="AH16" s="91">
        <v>1</v>
      </c>
      <c r="AI16" s="91"/>
      <c r="AJ16" s="91">
        <v>1</v>
      </c>
      <c r="AK16" s="91"/>
      <c r="AL16" s="91" t="s">
        <v>72</v>
      </c>
      <c r="AM16" s="91" t="s">
        <v>109</v>
      </c>
      <c r="AN16" s="91" t="s">
        <v>74</v>
      </c>
      <c r="AO16" s="91" t="s">
        <v>74</v>
      </c>
      <c r="AP16" s="91" t="s">
        <v>110</v>
      </c>
      <c r="AQ16" s="91" t="s">
        <v>111</v>
      </c>
      <c r="AR16" s="91" t="s">
        <v>112</v>
      </c>
      <c r="AS16" s="91" t="s">
        <v>72</v>
      </c>
      <c r="AT16" s="91" t="s">
        <v>79</v>
      </c>
      <c r="AU16" s="91" t="s">
        <v>113</v>
      </c>
      <c r="AV16" s="91">
        <v>1</v>
      </c>
      <c r="AW16" s="91">
        <v>1</v>
      </c>
      <c r="AY16" s="90">
        <v>1</v>
      </c>
      <c r="BB16" s="91" t="s">
        <v>72</v>
      </c>
      <c r="BC16" s="91" t="s">
        <v>114</v>
      </c>
      <c r="BD16" s="91" t="s">
        <v>72</v>
      </c>
      <c r="BE16" s="91" t="s">
        <v>72</v>
      </c>
      <c r="BF16" s="91" t="s">
        <v>82</v>
      </c>
      <c r="BG16" s="91" t="s">
        <v>115</v>
      </c>
      <c r="BH16" s="91">
        <v>1</v>
      </c>
      <c r="BI16" s="91">
        <v>1</v>
      </c>
      <c r="BJ16" s="91">
        <v>1</v>
      </c>
      <c r="BK16" s="91"/>
      <c r="BL16" s="91" t="s">
        <v>116</v>
      </c>
      <c r="BM16" s="91" t="s">
        <v>74</v>
      </c>
      <c r="BN16" s="91" t="s">
        <v>72</v>
      </c>
      <c r="BO16" s="91" t="s">
        <v>74</v>
      </c>
      <c r="BP16" s="91" t="s">
        <v>117</v>
      </c>
      <c r="BQ16" s="91" t="s">
        <v>82</v>
      </c>
      <c r="BR16" s="91" t="s">
        <v>85</v>
      </c>
      <c r="BS16" s="91" t="s">
        <v>86</v>
      </c>
      <c r="BT16" s="91">
        <v>1</v>
      </c>
      <c r="BU16" s="91"/>
      <c r="BV16" s="91">
        <v>1</v>
      </c>
      <c r="BW16" s="91">
        <v>1</v>
      </c>
      <c r="BX16" s="91"/>
      <c r="BY16" s="91" t="s">
        <v>87</v>
      </c>
      <c r="BZ16" s="91" t="s">
        <v>88</v>
      </c>
      <c r="CA16" s="91" t="s">
        <v>103</v>
      </c>
      <c r="CB16" s="91" t="s">
        <v>87</v>
      </c>
      <c r="CC16" s="91" t="s">
        <v>88</v>
      </c>
      <c r="CD16" s="91" t="s">
        <v>87</v>
      </c>
      <c r="CE16" s="91" t="s">
        <v>118</v>
      </c>
      <c r="CF16" s="91" t="s">
        <v>119</v>
      </c>
      <c r="CG16" s="91"/>
      <c r="CH16" s="91">
        <v>1</v>
      </c>
      <c r="CI16" s="91">
        <v>1</v>
      </c>
      <c r="CJ16" s="91"/>
      <c r="CK16" s="91" t="s">
        <v>120</v>
      </c>
      <c r="CL16" s="21"/>
      <c r="CM16" s="91" t="s">
        <v>72</v>
      </c>
      <c r="CN16" s="91" t="s">
        <v>121</v>
      </c>
      <c r="CO16" s="91" t="s">
        <v>122</v>
      </c>
      <c r="CP16" s="91" t="s">
        <v>82</v>
      </c>
      <c r="CQ16" s="91" t="s">
        <v>72</v>
      </c>
      <c r="CR16" s="91" t="s">
        <v>74</v>
      </c>
      <c r="CS16" s="21"/>
      <c r="CT16" s="91" t="s">
        <v>123</v>
      </c>
      <c r="CU16" s="91" t="s">
        <v>124</v>
      </c>
      <c r="CV16" s="91"/>
      <c r="CW16" s="91"/>
      <c r="CX16" s="91" t="s">
        <v>125</v>
      </c>
      <c r="CY16" s="91" t="s">
        <v>82</v>
      </c>
      <c r="CZ16" s="91" t="s">
        <v>126</v>
      </c>
      <c r="DA16" s="91" t="s">
        <v>72</v>
      </c>
      <c r="DB16" s="91" t="s">
        <v>72</v>
      </c>
      <c r="DC16" s="91" t="s">
        <v>72</v>
      </c>
      <c r="DD16" s="91" t="s">
        <v>78</v>
      </c>
      <c r="DE16" s="91" t="s">
        <v>72</v>
      </c>
      <c r="DF16" s="91" t="s">
        <v>127</v>
      </c>
      <c r="DG16" s="91">
        <v>1</v>
      </c>
      <c r="DH16" s="91">
        <v>1</v>
      </c>
      <c r="DI16" s="91">
        <v>1</v>
      </c>
      <c r="DJ16" s="91">
        <v>1</v>
      </c>
      <c r="DK16" s="91">
        <v>1</v>
      </c>
      <c r="DL16" s="91">
        <v>1</v>
      </c>
      <c r="DM16" s="91"/>
      <c r="DN16" s="91" t="s">
        <v>74</v>
      </c>
      <c r="DO16" s="21"/>
      <c r="DP16" s="91" t="s">
        <v>72</v>
      </c>
      <c r="DQ16" s="91" t="s">
        <v>72</v>
      </c>
      <c r="DR16" s="91" t="s">
        <v>128</v>
      </c>
      <c r="DS16" s="91"/>
      <c r="DT16" s="91"/>
      <c r="DU16" s="91"/>
      <c r="DV16" s="91"/>
      <c r="DW16" s="91"/>
      <c r="DX16" s="91"/>
      <c r="DY16" s="91" t="s">
        <v>129</v>
      </c>
    </row>
    <row r="17" spans="1:129" s="90" customFormat="1" ht="51.95" customHeight="1" x14ac:dyDescent="0.2">
      <c r="A17" s="90">
        <v>16</v>
      </c>
      <c r="B17" s="91" t="s">
        <v>301</v>
      </c>
      <c r="C17" s="91" t="s">
        <v>410</v>
      </c>
      <c r="D17" s="91">
        <v>2</v>
      </c>
      <c r="E17" s="91" t="s">
        <v>955</v>
      </c>
      <c r="F17" s="91" t="s">
        <v>71</v>
      </c>
      <c r="G17" s="91" t="s">
        <v>72</v>
      </c>
      <c r="H17" s="91">
        <v>1</v>
      </c>
      <c r="I17" s="91">
        <v>1</v>
      </c>
      <c r="J17" s="91">
        <v>4</v>
      </c>
      <c r="K17" s="91">
        <v>1</v>
      </c>
      <c r="L17" s="91">
        <v>0</v>
      </c>
      <c r="M17" s="91">
        <v>0</v>
      </c>
      <c r="N17" s="91">
        <f t="shared" si="0"/>
        <v>7</v>
      </c>
      <c r="O17" s="91">
        <f t="shared" si="1"/>
        <v>5</v>
      </c>
      <c r="P17" s="91">
        <f t="shared" si="2"/>
        <v>2</v>
      </c>
      <c r="Q17" s="91" t="s">
        <v>473</v>
      </c>
      <c r="R17" s="91" t="s">
        <v>472</v>
      </c>
      <c r="S17" s="91" t="s">
        <v>302</v>
      </c>
      <c r="T17" s="92" t="s">
        <v>479</v>
      </c>
      <c r="U17" s="92" t="s">
        <v>482</v>
      </c>
      <c r="V17" s="91"/>
      <c r="W17" s="91"/>
      <c r="X17" s="91" t="s">
        <v>74</v>
      </c>
      <c r="Y17" s="91" t="s">
        <v>74</v>
      </c>
      <c r="Z17" s="91" t="s">
        <v>74</v>
      </c>
      <c r="AA17" s="91">
        <v>3</v>
      </c>
      <c r="AB17" s="91" t="s">
        <v>72</v>
      </c>
      <c r="AC17" s="91" t="s">
        <v>72</v>
      </c>
      <c r="AD17" s="21"/>
      <c r="AE17" s="91" t="s">
        <v>102</v>
      </c>
      <c r="AF17" s="91" t="s">
        <v>72</v>
      </c>
      <c r="AG17" s="91">
        <v>1</v>
      </c>
      <c r="AH17" s="91">
        <v>1</v>
      </c>
      <c r="AI17" s="91">
        <v>1</v>
      </c>
      <c r="AJ17" s="91">
        <v>1</v>
      </c>
      <c r="AK17" s="91">
        <v>1</v>
      </c>
      <c r="AL17" s="91" t="s">
        <v>72</v>
      </c>
      <c r="AM17" s="91" t="s">
        <v>303</v>
      </c>
      <c r="AN17" s="91" t="s">
        <v>304</v>
      </c>
      <c r="AO17" s="91" t="s">
        <v>111</v>
      </c>
      <c r="AP17" s="91" t="s">
        <v>180</v>
      </c>
      <c r="AQ17" s="91" t="s">
        <v>111</v>
      </c>
      <c r="AR17" s="91" t="s">
        <v>78</v>
      </c>
      <c r="AS17" s="91" t="s">
        <v>72</v>
      </c>
      <c r="AT17" s="91" t="s">
        <v>79</v>
      </c>
      <c r="AU17" s="91" t="s">
        <v>80</v>
      </c>
      <c r="AV17" s="91">
        <v>1</v>
      </c>
      <c r="AW17" s="91"/>
      <c r="BB17" s="91" t="s">
        <v>78</v>
      </c>
      <c r="BC17" s="21"/>
      <c r="BD17" s="91" t="s">
        <v>72</v>
      </c>
      <c r="BE17" s="91" t="s">
        <v>72</v>
      </c>
      <c r="BF17" s="91" t="s">
        <v>82</v>
      </c>
      <c r="BG17" s="91" t="s">
        <v>305</v>
      </c>
      <c r="BH17" s="91"/>
      <c r="BI17" s="91">
        <v>1</v>
      </c>
      <c r="BJ17" s="91"/>
      <c r="BK17" s="91"/>
      <c r="BL17" s="91" t="s">
        <v>306</v>
      </c>
      <c r="BM17" s="91" t="s">
        <v>72</v>
      </c>
      <c r="BN17" s="91" t="s">
        <v>72</v>
      </c>
      <c r="BO17" s="91" t="s">
        <v>74</v>
      </c>
      <c r="BP17" s="92" t="s">
        <v>265</v>
      </c>
      <c r="BQ17" s="91" t="s">
        <v>82</v>
      </c>
      <c r="BR17" s="91" t="s">
        <v>307</v>
      </c>
      <c r="BS17" s="91" t="s">
        <v>308</v>
      </c>
      <c r="BT17" s="91">
        <v>1</v>
      </c>
      <c r="BU17" s="91"/>
      <c r="BV17" s="91"/>
      <c r="BW17" s="91">
        <v>1</v>
      </c>
      <c r="BX17" s="91"/>
      <c r="BY17" s="91" t="s">
        <v>87</v>
      </c>
      <c r="BZ17" s="91" t="s">
        <v>139</v>
      </c>
      <c r="CA17" s="91" t="s">
        <v>88</v>
      </c>
      <c r="CB17" s="91" t="s">
        <v>103</v>
      </c>
      <c r="CC17" s="91" t="s">
        <v>88</v>
      </c>
      <c r="CD17" s="91" t="s">
        <v>103</v>
      </c>
      <c r="CE17" s="91" t="s">
        <v>186</v>
      </c>
      <c r="CF17" s="91" t="s">
        <v>90</v>
      </c>
      <c r="CG17" s="91">
        <v>1</v>
      </c>
      <c r="CH17" s="91"/>
      <c r="CI17" s="91"/>
      <c r="CJ17" s="91"/>
      <c r="CK17" s="91" t="s">
        <v>91</v>
      </c>
      <c r="CL17" s="21"/>
      <c r="CM17" s="91" t="s">
        <v>72</v>
      </c>
      <c r="CN17" s="91" t="s">
        <v>309</v>
      </c>
      <c r="CO17" s="91" t="s">
        <v>144</v>
      </c>
      <c r="CP17" s="91" t="s">
        <v>82</v>
      </c>
      <c r="CQ17" s="91" t="s">
        <v>74</v>
      </c>
      <c r="CR17" s="91" t="s">
        <v>74</v>
      </c>
      <c r="CS17" s="21"/>
      <c r="CT17" s="91" t="s">
        <v>123</v>
      </c>
      <c r="CU17" s="91" t="s">
        <v>310</v>
      </c>
      <c r="CV17" s="91"/>
      <c r="CW17" s="91"/>
      <c r="CX17" s="91" t="s">
        <v>95</v>
      </c>
      <c r="CY17" s="91" t="s">
        <v>82</v>
      </c>
      <c r="CZ17" s="91" t="s">
        <v>227</v>
      </c>
      <c r="DA17" s="91" t="s">
        <v>72</v>
      </c>
      <c r="DB17" s="91" t="s">
        <v>78</v>
      </c>
      <c r="DC17" s="91" t="s">
        <v>72</v>
      </c>
      <c r="DD17" s="91" t="s">
        <v>74</v>
      </c>
      <c r="DE17" s="91" t="s">
        <v>74</v>
      </c>
      <c r="DF17" s="92" t="s">
        <v>311</v>
      </c>
      <c r="DG17" s="91">
        <v>1</v>
      </c>
      <c r="DH17" s="91"/>
      <c r="DI17" s="91">
        <v>1</v>
      </c>
      <c r="DJ17" s="91">
        <v>1</v>
      </c>
      <c r="DK17" s="91">
        <v>1</v>
      </c>
      <c r="DL17" s="91">
        <v>1</v>
      </c>
      <c r="DM17" s="91" t="s">
        <v>611</v>
      </c>
      <c r="DN17" s="91" t="s">
        <v>72</v>
      </c>
      <c r="DO17" s="91" t="s">
        <v>312</v>
      </c>
      <c r="DP17" s="91" t="s">
        <v>72</v>
      </c>
      <c r="DQ17" s="91" t="s">
        <v>72</v>
      </c>
      <c r="DR17" s="91" t="s">
        <v>313</v>
      </c>
      <c r="DS17" s="91"/>
      <c r="DT17" s="91"/>
      <c r="DU17" s="91"/>
      <c r="DV17" s="91"/>
      <c r="DW17" s="91"/>
      <c r="DX17" s="91"/>
      <c r="DY17" s="91" t="s">
        <v>314</v>
      </c>
    </row>
    <row r="18" spans="1:129" s="90" customFormat="1" ht="51.95" customHeight="1" x14ac:dyDescent="0.2">
      <c r="A18" s="90">
        <v>17</v>
      </c>
      <c r="B18" s="91" t="s">
        <v>228</v>
      </c>
      <c r="C18" s="91" t="s">
        <v>410</v>
      </c>
      <c r="D18" s="91">
        <v>3</v>
      </c>
      <c r="E18" s="91" t="s">
        <v>957</v>
      </c>
      <c r="F18" s="91" t="s">
        <v>71</v>
      </c>
      <c r="G18" s="91" t="s">
        <v>72</v>
      </c>
      <c r="H18" s="91">
        <v>1</v>
      </c>
      <c r="I18" s="91">
        <v>1</v>
      </c>
      <c r="J18" s="91">
        <v>2</v>
      </c>
      <c r="K18" s="91">
        <v>2</v>
      </c>
      <c r="L18" s="21"/>
      <c r="M18" s="21"/>
      <c r="N18" s="91">
        <f t="shared" si="0"/>
        <v>6</v>
      </c>
      <c r="O18" s="91">
        <f t="shared" si="1"/>
        <v>3</v>
      </c>
      <c r="P18" s="91">
        <f t="shared" si="2"/>
        <v>3</v>
      </c>
      <c r="Q18" s="91" t="s">
        <v>465</v>
      </c>
      <c r="R18" s="91"/>
      <c r="S18" s="91" t="s">
        <v>229</v>
      </c>
      <c r="T18" s="91"/>
      <c r="U18" s="92" t="s">
        <v>482</v>
      </c>
      <c r="V18" s="91"/>
      <c r="W18" s="91"/>
      <c r="X18" s="91" t="s">
        <v>72</v>
      </c>
      <c r="Y18" s="21"/>
      <c r="Z18" s="91" t="s">
        <v>74</v>
      </c>
      <c r="AA18" s="91">
        <v>4</v>
      </c>
      <c r="AB18" s="91" t="s">
        <v>74</v>
      </c>
      <c r="AC18" s="91" t="s">
        <v>72</v>
      </c>
      <c r="AD18" s="21"/>
      <c r="AE18" s="91" t="s">
        <v>230</v>
      </c>
      <c r="AF18" s="91" t="s">
        <v>72</v>
      </c>
      <c r="AG18" s="91"/>
      <c r="AH18" s="91">
        <v>1</v>
      </c>
      <c r="AI18" s="91"/>
      <c r="AJ18" s="91">
        <v>1</v>
      </c>
      <c r="AK18" s="91">
        <v>1</v>
      </c>
      <c r="AL18" s="91" t="s">
        <v>72</v>
      </c>
      <c r="AM18" s="92" t="s">
        <v>170</v>
      </c>
      <c r="AN18" s="91" t="s">
        <v>74</v>
      </c>
      <c r="AO18" s="91" t="s">
        <v>72</v>
      </c>
      <c r="AP18" s="91" t="s">
        <v>231</v>
      </c>
      <c r="AQ18" s="91" t="s">
        <v>72</v>
      </c>
      <c r="AR18" s="91" t="s">
        <v>78</v>
      </c>
      <c r="AS18" s="91" t="s">
        <v>74</v>
      </c>
      <c r="AT18" s="21"/>
      <c r="AU18" s="91" t="s">
        <v>80</v>
      </c>
      <c r="AV18" s="21">
        <v>1</v>
      </c>
      <c r="AW18" s="21"/>
      <c r="BB18" s="91" t="s">
        <v>72</v>
      </c>
      <c r="BC18" s="91" t="s">
        <v>232</v>
      </c>
      <c r="BD18" s="91" t="s">
        <v>72</v>
      </c>
      <c r="BE18" s="91" t="s">
        <v>72</v>
      </c>
      <c r="BF18" s="91" t="s">
        <v>82</v>
      </c>
      <c r="BG18" s="91" t="s">
        <v>233</v>
      </c>
      <c r="BH18" s="91">
        <v>1</v>
      </c>
      <c r="BI18" s="91">
        <v>1</v>
      </c>
      <c r="BJ18" s="91"/>
      <c r="BK18" s="91">
        <v>1</v>
      </c>
      <c r="BL18" s="91" t="s">
        <v>84</v>
      </c>
      <c r="BM18" s="91" t="s">
        <v>74</v>
      </c>
      <c r="BN18" s="91" t="s">
        <v>72</v>
      </c>
      <c r="BO18" s="91" t="s">
        <v>72</v>
      </c>
      <c r="BP18" s="21"/>
      <c r="BQ18" s="91" t="s">
        <v>82</v>
      </c>
      <c r="BR18" s="91" t="s">
        <v>234</v>
      </c>
      <c r="BS18" s="91" t="s">
        <v>185</v>
      </c>
      <c r="BT18" s="91"/>
      <c r="BU18" s="91">
        <v>1</v>
      </c>
      <c r="BV18" s="91">
        <v>1</v>
      </c>
      <c r="BW18" s="91">
        <v>1</v>
      </c>
      <c r="BX18" s="91"/>
      <c r="BY18" s="91" t="s">
        <v>87</v>
      </c>
      <c r="BZ18" s="91" t="s">
        <v>88</v>
      </c>
      <c r="CA18" s="91" t="s">
        <v>87</v>
      </c>
      <c r="CB18" s="91" t="s">
        <v>103</v>
      </c>
      <c r="CC18" s="91" t="s">
        <v>139</v>
      </c>
      <c r="CD18" s="91" t="s">
        <v>139</v>
      </c>
      <c r="CE18" s="91" t="s">
        <v>89</v>
      </c>
      <c r="CF18" s="91" t="s">
        <v>235</v>
      </c>
      <c r="CG18" s="91"/>
      <c r="CH18" s="91"/>
      <c r="CI18" s="91">
        <v>1</v>
      </c>
      <c r="CJ18" s="91"/>
      <c r="CK18" s="91" t="s">
        <v>236</v>
      </c>
      <c r="CL18" s="21"/>
      <c r="CM18" s="91" t="s">
        <v>72</v>
      </c>
      <c r="CN18" s="91" t="s">
        <v>237</v>
      </c>
      <c r="CO18" s="91" t="s">
        <v>144</v>
      </c>
      <c r="CP18" s="91" t="s">
        <v>82</v>
      </c>
      <c r="CQ18" s="91" t="s">
        <v>74</v>
      </c>
      <c r="CR18" s="91" t="s">
        <v>74</v>
      </c>
      <c r="CS18" s="21"/>
      <c r="CT18" s="91" t="s">
        <v>77</v>
      </c>
      <c r="CU18" s="91" t="s">
        <v>94</v>
      </c>
      <c r="CV18" s="91"/>
      <c r="CW18" s="91"/>
      <c r="CX18" s="91" t="s">
        <v>95</v>
      </c>
      <c r="CY18" s="91" t="s">
        <v>146</v>
      </c>
      <c r="CZ18" s="21"/>
      <c r="DA18" s="21"/>
      <c r="DB18" s="21"/>
      <c r="DC18" s="21"/>
      <c r="DD18" s="21"/>
      <c r="DE18" s="21"/>
      <c r="DF18" s="92" t="s">
        <v>238</v>
      </c>
      <c r="DG18" s="91">
        <v>1</v>
      </c>
      <c r="DH18" s="91">
        <v>1</v>
      </c>
      <c r="DI18" s="91">
        <v>1</v>
      </c>
      <c r="DJ18" s="91">
        <v>1</v>
      </c>
      <c r="DK18" s="91">
        <v>1</v>
      </c>
      <c r="DL18" s="91"/>
      <c r="DM18" s="91" t="s">
        <v>612</v>
      </c>
      <c r="DN18" s="91" t="s">
        <v>74</v>
      </c>
      <c r="DO18" s="21"/>
      <c r="DP18" s="91" t="s">
        <v>72</v>
      </c>
      <c r="DQ18" s="91" t="s">
        <v>74</v>
      </c>
      <c r="DR18" s="91" t="s">
        <v>239</v>
      </c>
      <c r="DS18" s="91"/>
      <c r="DT18" s="91"/>
      <c r="DU18" s="91"/>
      <c r="DV18" s="91"/>
      <c r="DW18" s="91"/>
      <c r="DX18" s="91"/>
      <c r="DY18" s="91" t="s">
        <v>240</v>
      </c>
    </row>
    <row r="19" spans="1:129" s="90" customFormat="1" ht="51.95" customHeight="1" x14ac:dyDescent="0.2">
      <c r="A19" s="90">
        <v>18</v>
      </c>
      <c r="B19" s="91" t="s">
        <v>241</v>
      </c>
      <c r="C19" s="91" t="s">
        <v>410</v>
      </c>
      <c r="D19" s="91">
        <v>2</v>
      </c>
      <c r="E19" s="91" t="s">
        <v>958</v>
      </c>
      <c r="F19" s="91" t="s">
        <v>274</v>
      </c>
      <c r="G19" s="91" t="s">
        <v>72</v>
      </c>
      <c r="H19" s="91">
        <v>2</v>
      </c>
      <c r="I19" s="91">
        <v>2</v>
      </c>
      <c r="J19" s="91">
        <v>2</v>
      </c>
      <c r="K19" s="91">
        <v>2</v>
      </c>
      <c r="L19" s="21"/>
      <c r="M19" s="21"/>
      <c r="N19" s="91">
        <f t="shared" si="0"/>
        <v>8</v>
      </c>
      <c r="O19" s="91">
        <f t="shared" si="1"/>
        <v>4</v>
      </c>
      <c r="P19" s="91">
        <f t="shared" si="2"/>
        <v>4</v>
      </c>
      <c r="Q19" s="91" t="s">
        <v>469</v>
      </c>
      <c r="R19" s="91" t="s">
        <v>467</v>
      </c>
      <c r="S19" s="91" t="s">
        <v>242</v>
      </c>
      <c r="T19" s="92"/>
      <c r="U19" s="92"/>
      <c r="V19" s="92"/>
      <c r="W19" s="92" t="s">
        <v>491</v>
      </c>
      <c r="X19" s="91" t="s">
        <v>72</v>
      </c>
      <c r="Y19" s="21"/>
      <c r="Z19" s="91" t="s">
        <v>74</v>
      </c>
      <c r="AA19" s="91">
        <v>5</v>
      </c>
      <c r="AB19" s="91" t="s">
        <v>72</v>
      </c>
      <c r="AC19" s="91" t="s">
        <v>72</v>
      </c>
      <c r="AD19" s="21"/>
      <c r="AE19" s="91" t="s">
        <v>75</v>
      </c>
      <c r="AF19" s="91" t="s">
        <v>74</v>
      </c>
      <c r="AG19" s="91"/>
      <c r="AH19" s="21"/>
      <c r="AI19" s="21"/>
      <c r="AJ19" s="21"/>
      <c r="AK19" s="21"/>
      <c r="AL19" s="21"/>
      <c r="AM19" s="91" t="s">
        <v>170</v>
      </c>
      <c r="AN19" s="91" t="s">
        <v>78</v>
      </c>
      <c r="AO19" s="91" t="s">
        <v>72</v>
      </c>
      <c r="AP19" s="91" t="s">
        <v>101</v>
      </c>
      <c r="AQ19" s="91" t="s">
        <v>74</v>
      </c>
      <c r="AR19" s="91" t="s">
        <v>78</v>
      </c>
      <c r="AS19" s="91" t="s">
        <v>72</v>
      </c>
      <c r="AT19" s="91" t="s">
        <v>243</v>
      </c>
      <c r="AU19" s="92" t="s">
        <v>293</v>
      </c>
      <c r="AV19" s="91">
        <v>1</v>
      </c>
      <c r="AW19" s="91"/>
      <c r="AZ19" s="90">
        <v>1</v>
      </c>
      <c r="BB19" s="91" t="s">
        <v>72</v>
      </c>
      <c r="BC19" s="91" t="s">
        <v>294</v>
      </c>
      <c r="BD19" s="91" t="s">
        <v>72</v>
      </c>
      <c r="BE19" s="91" t="s">
        <v>72</v>
      </c>
      <c r="BF19" s="91" t="s">
        <v>82</v>
      </c>
      <c r="BG19" s="91" t="s">
        <v>295</v>
      </c>
      <c r="BH19" s="91">
        <v>1</v>
      </c>
      <c r="BI19" s="91">
        <v>1</v>
      </c>
      <c r="BJ19" s="91"/>
      <c r="BK19" s="91">
        <v>1</v>
      </c>
      <c r="BL19" s="91" t="s">
        <v>296</v>
      </c>
      <c r="BM19" s="91" t="s">
        <v>74</v>
      </c>
      <c r="BN19" s="91" t="s">
        <v>72</v>
      </c>
      <c r="BO19" s="91" t="s">
        <v>72</v>
      </c>
      <c r="BP19" s="21"/>
      <c r="BQ19" s="91" t="s">
        <v>82</v>
      </c>
      <c r="BR19" s="92" t="s">
        <v>85</v>
      </c>
      <c r="BS19" s="92" t="s">
        <v>297</v>
      </c>
      <c r="BT19" s="91"/>
      <c r="BU19" s="91"/>
      <c r="BV19" s="91">
        <v>1</v>
      </c>
      <c r="BW19" s="91">
        <v>1</v>
      </c>
      <c r="BX19" s="91"/>
      <c r="BY19" s="91" t="s">
        <v>87</v>
      </c>
      <c r="BZ19" s="91" t="s">
        <v>103</v>
      </c>
      <c r="CA19" s="91" t="s">
        <v>88</v>
      </c>
      <c r="CB19" s="91" t="s">
        <v>103</v>
      </c>
      <c r="CC19" s="91" t="s">
        <v>88</v>
      </c>
      <c r="CD19" s="91" t="s">
        <v>88</v>
      </c>
      <c r="CE19" s="91" t="s">
        <v>298</v>
      </c>
      <c r="CF19" s="91" t="s">
        <v>245</v>
      </c>
      <c r="CG19" s="91">
        <v>1</v>
      </c>
      <c r="CH19" s="91">
        <v>1</v>
      </c>
      <c r="CI19" s="91"/>
      <c r="CJ19" s="91"/>
      <c r="CK19" s="91" t="s">
        <v>76</v>
      </c>
      <c r="CL19" s="21"/>
      <c r="CM19" s="91" t="s">
        <v>74</v>
      </c>
      <c r="CN19" s="21"/>
      <c r="CO19" s="91" t="s">
        <v>144</v>
      </c>
      <c r="CP19" s="91" t="s">
        <v>82</v>
      </c>
      <c r="CQ19" s="91" t="s">
        <v>74</v>
      </c>
      <c r="CR19" s="91" t="s">
        <v>74</v>
      </c>
      <c r="CS19" s="21"/>
      <c r="CT19" s="91" t="s">
        <v>77</v>
      </c>
      <c r="CU19" s="91" t="s">
        <v>299</v>
      </c>
      <c r="CV19" s="91"/>
      <c r="CW19" s="91"/>
      <c r="CX19" s="91" t="s">
        <v>95</v>
      </c>
      <c r="CY19" s="91" t="s">
        <v>146</v>
      </c>
      <c r="CZ19" s="21"/>
      <c r="DA19" s="21"/>
      <c r="DB19" s="21"/>
      <c r="DC19" s="21"/>
      <c r="DD19" s="21"/>
      <c r="DE19" s="21"/>
      <c r="DF19" s="91" t="s">
        <v>280</v>
      </c>
      <c r="DG19" s="91">
        <v>1</v>
      </c>
      <c r="DH19" s="91">
        <v>1</v>
      </c>
      <c r="DI19" s="91"/>
      <c r="DJ19" s="91">
        <v>1</v>
      </c>
      <c r="DK19" s="91">
        <v>1</v>
      </c>
      <c r="DL19" s="91">
        <v>1</v>
      </c>
      <c r="DM19" s="91"/>
      <c r="DN19" s="91" t="s">
        <v>74</v>
      </c>
      <c r="DO19" s="21"/>
      <c r="DP19" s="91" t="s">
        <v>72</v>
      </c>
      <c r="DQ19" s="91" t="s">
        <v>72</v>
      </c>
      <c r="DR19" s="91" t="s">
        <v>300</v>
      </c>
      <c r="DS19" s="91"/>
      <c r="DT19" s="91"/>
      <c r="DU19" s="91"/>
      <c r="DV19" s="91"/>
      <c r="DW19" s="91"/>
      <c r="DX19" s="91"/>
      <c r="DY19" s="92" t="s">
        <v>554</v>
      </c>
    </row>
    <row r="20" spans="1:129" s="90" customFormat="1" ht="51.95" customHeight="1" x14ac:dyDescent="0.2">
      <c r="A20" s="90">
        <v>19</v>
      </c>
      <c r="B20" s="91" t="s">
        <v>354</v>
      </c>
      <c r="C20" s="91" t="s">
        <v>410</v>
      </c>
      <c r="D20" s="91"/>
      <c r="E20" s="91"/>
      <c r="F20" s="91" t="s">
        <v>274</v>
      </c>
      <c r="G20" s="91" t="s">
        <v>72</v>
      </c>
      <c r="H20" s="91">
        <v>6</v>
      </c>
      <c r="I20" s="91">
        <v>1</v>
      </c>
      <c r="J20" s="91">
        <v>1</v>
      </c>
      <c r="K20" s="21"/>
      <c r="L20" s="21"/>
      <c r="M20" s="21"/>
      <c r="N20" s="91">
        <f t="shared" si="0"/>
        <v>8</v>
      </c>
      <c r="O20" s="91">
        <f t="shared" si="1"/>
        <v>7</v>
      </c>
      <c r="P20" s="91">
        <f t="shared" si="2"/>
        <v>1</v>
      </c>
      <c r="Q20" s="91" t="s">
        <v>465</v>
      </c>
      <c r="R20" s="91"/>
      <c r="S20" s="91" t="s">
        <v>355</v>
      </c>
      <c r="T20" s="91"/>
      <c r="U20" s="92" t="s">
        <v>482</v>
      </c>
      <c r="V20" s="91"/>
      <c r="W20" s="91"/>
      <c r="X20" s="91" t="s">
        <v>74</v>
      </c>
      <c r="Y20" s="91" t="s">
        <v>74</v>
      </c>
      <c r="Z20" s="91" t="s">
        <v>74</v>
      </c>
      <c r="AA20" s="91">
        <v>4</v>
      </c>
      <c r="AB20" s="91" t="s">
        <v>74</v>
      </c>
      <c r="AC20" s="91" t="s">
        <v>74</v>
      </c>
      <c r="AD20" s="91" t="s">
        <v>356</v>
      </c>
      <c r="AE20" s="91" t="s">
        <v>102</v>
      </c>
      <c r="AF20" s="91" t="s">
        <v>72</v>
      </c>
      <c r="AG20" s="91"/>
      <c r="AH20" s="91">
        <v>1</v>
      </c>
      <c r="AI20" s="91">
        <v>1</v>
      </c>
      <c r="AJ20" s="91">
        <v>1</v>
      </c>
      <c r="AK20" s="91">
        <v>1</v>
      </c>
      <c r="AL20" s="91" t="s">
        <v>72</v>
      </c>
      <c r="AM20" s="91" t="s">
        <v>357</v>
      </c>
      <c r="AN20" s="91" t="s">
        <v>72</v>
      </c>
      <c r="AO20" s="91" t="s">
        <v>74</v>
      </c>
      <c r="AP20" s="91" t="s">
        <v>358</v>
      </c>
      <c r="AQ20" s="91" t="s">
        <v>72</v>
      </c>
      <c r="AR20" s="91" t="s">
        <v>359</v>
      </c>
      <c r="AS20" s="91" t="s">
        <v>360</v>
      </c>
      <c r="AT20" s="91" t="s">
        <v>361</v>
      </c>
      <c r="AU20" s="91" t="s">
        <v>80</v>
      </c>
      <c r="AV20" s="91">
        <v>1</v>
      </c>
      <c r="AW20" s="91"/>
      <c r="BB20" s="91" t="s">
        <v>72</v>
      </c>
      <c r="BC20" s="91" t="s">
        <v>362</v>
      </c>
      <c r="BD20" s="91" t="s">
        <v>72</v>
      </c>
      <c r="BE20" s="91" t="s">
        <v>72</v>
      </c>
      <c r="BF20" s="91" t="s">
        <v>82</v>
      </c>
      <c r="BG20" s="91" t="s">
        <v>363</v>
      </c>
      <c r="BH20" s="91"/>
      <c r="BI20" s="91">
        <v>1</v>
      </c>
      <c r="BJ20" s="91"/>
      <c r="BK20" s="91">
        <v>1</v>
      </c>
      <c r="BL20" s="91" t="s">
        <v>364</v>
      </c>
      <c r="BM20" s="91" t="s">
        <v>72</v>
      </c>
      <c r="BN20" s="91" t="s">
        <v>72</v>
      </c>
      <c r="BO20" s="91" t="s">
        <v>74</v>
      </c>
      <c r="BP20" s="91" t="s">
        <v>365</v>
      </c>
      <c r="BQ20" s="91" t="s">
        <v>82</v>
      </c>
      <c r="BR20" s="91" t="s">
        <v>366</v>
      </c>
      <c r="BS20" s="91" t="s">
        <v>367</v>
      </c>
      <c r="BT20" s="91"/>
      <c r="BU20" s="91">
        <v>1</v>
      </c>
      <c r="BV20" s="91">
        <v>1</v>
      </c>
      <c r="BW20" s="91">
        <v>1</v>
      </c>
      <c r="BX20" s="92" t="s">
        <v>551</v>
      </c>
      <c r="BY20" s="91" t="s">
        <v>103</v>
      </c>
      <c r="BZ20" s="91" t="s">
        <v>88</v>
      </c>
      <c r="CA20" s="91" t="s">
        <v>87</v>
      </c>
      <c r="CB20" s="91" t="s">
        <v>87</v>
      </c>
      <c r="CC20" s="91" t="s">
        <v>88</v>
      </c>
      <c r="CD20" s="91" t="s">
        <v>88</v>
      </c>
      <c r="CE20" s="91" t="s">
        <v>368</v>
      </c>
      <c r="CF20" s="91" t="s">
        <v>104</v>
      </c>
      <c r="CG20" s="91">
        <v>1</v>
      </c>
      <c r="CH20" s="91"/>
      <c r="CI20" s="91">
        <v>1</v>
      </c>
      <c r="CJ20" s="91"/>
      <c r="CK20" s="91" t="s">
        <v>76</v>
      </c>
      <c r="CL20" s="91" t="s">
        <v>144</v>
      </c>
      <c r="CM20" s="91" t="s">
        <v>72</v>
      </c>
      <c r="CN20" s="91" t="s">
        <v>369</v>
      </c>
      <c r="CO20" s="91" t="s">
        <v>144</v>
      </c>
      <c r="CP20" s="91" t="s">
        <v>82</v>
      </c>
      <c r="CQ20" s="91" t="s">
        <v>74</v>
      </c>
      <c r="CR20" s="91" t="s">
        <v>74</v>
      </c>
      <c r="CS20" s="21"/>
      <c r="CT20" s="91" t="s">
        <v>77</v>
      </c>
      <c r="CU20" s="92" t="s">
        <v>124</v>
      </c>
      <c r="CV20" s="91"/>
      <c r="CW20" s="91"/>
      <c r="CX20" s="91" t="s">
        <v>125</v>
      </c>
      <c r="CY20" s="91" t="s">
        <v>82</v>
      </c>
      <c r="CZ20" s="91" t="s">
        <v>321</v>
      </c>
      <c r="DA20" s="91" t="s">
        <v>72</v>
      </c>
      <c r="DB20" s="91" t="s">
        <v>72</v>
      </c>
      <c r="DC20" s="91" t="s">
        <v>74</v>
      </c>
      <c r="DD20" s="91" t="s">
        <v>74</v>
      </c>
      <c r="DE20" s="91" t="s">
        <v>72</v>
      </c>
      <c r="DF20" s="92" t="s">
        <v>370</v>
      </c>
      <c r="DG20" s="91">
        <v>1</v>
      </c>
      <c r="DH20" s="91">
        <v>1</v>
      </c>
      <c r="DI20" s="91"/>
      <c r="DJ20" s="91"/>
      <c r="DK20" s="91"/>
      <c r="DL20" s="91">
        <v>1</v>
      </c>
      <c r="DM20" s="91" t="s">
        <v>610</v>
      </c>
      <c r="DN20" s="91" t="s">
        <v>72</v>
      </c>
      <c r="DO20" s="91" t="s">
        <v>98</v>
      </c>
      <c r="DP20" s="91" t="s">
        <v>72</v>
      </c>
      <c r="DQ20" s="91" t="s">
        <v>72</v>
      </c>
      <c r="DR20" s="91" t="s">
        <v>371</v>
      </c>
      <c r="DS20" s="91"/>
      <c r="DT20" s="91"/>
      <c r="DU20" s="91"/>
      <c r="DV20" s="91"/>
      <c r="DW20" s="91"/>
      <c r="DX20" s="91"/>
      <c r="DY20" s="21"/>
    </row>
    <row r="21" spans="1:129" s="90" customFormat="1" ht="318.75" x14ac:dyDescent="0.2">
      <c r="A21" s="90">
        <v>20</v>
      </c>
      <c r="B21" s="91" t="s">
        <v>225</v>
      </c>
      <c r="C21" s="91" t="s">
        <v>410</v>
      </c>
      <c r="D21" s="91">
        <v>6</v>
      </c>
      <c r="E21" s="91" t="s">
        <v>944</v>
      </c>
      <c r="F21" s="91" t="s">
        <v>71</v>
      </c>
      <c r="G21" s="91" t="s">
        <v>72</v>
      </c>
      <c r="H21" s="21">
        <v>7</v>
      </c>
      <c r="I21" s="21">
        <v>0</v>
      </c>
      <c r="J21" s="91">
        <v>8</v>
      </c>
      <c r="K21" s="91">
        <v>4</v>
      </c>
      <c r="L21" s="21">
        <v>2</v>
      </c>
      <c r="M21" s="21"/>
      <c r="N21" s="91">
        <f t="shared" si="0"/>
        <v>21</v>
      </c>
      <c r="O21" s="91">
        <f t="shared" si="1"/>
        <v>17</v>
      </c>
      <c r="P21" s="91">
        <f t="shared" si="2"/>
        <v>4</v>
      </c>
      <c r="Q21" s="91" t="s">
        <v>865</v>
      </c>
      <c r="R21" s="91" t="s">
        <v>864</v>
      </c>
      <c r="S21" s="91" t="s">
        <v>213</v>
      </c>
      <c r="T21" s="92" t="s">
        <v>479</v>
      </c>
      <c r="U21" s="92"/>
      <c r="V21" s="92" t="s">
        <v>483</v>
      </c>
      <c r="W21" s="91"/>
      <c r="X21" s="91" t="s">
        <v>72</v>
      </c>
      <c r="Y21" s="21"/>
      <c r="Z21" s="91" t="s">
        <v>74</v>
      </c>
      <c r="AA21" s="21">
        <v>10</v>
      </c>
      <c r="AB21" s="91" t="s">
        <v>72</v>
      </c>
      <c r="AC21" s="91" t="s">
        <v>72</v>
      </c>
      <c r="AD21" s="91"/>
      <c r="AE21" s="92" t="s">
        <v>866</v>
      </c>
      <c r="AF21" s="91" t="s">
        <v>74</v>
      </c>
      <c r="AG21" s="91"/>
      <c r="AH21" s="91"/>
      <c r="AI21" s="91"/>
      <c r="AJ21" s="91"/>
      <c r="AK21" s="91"/>
      <c r="AL21" s="91"/>
      <c r="AM21" s="91" t="s">
        <v>867</v>
      </c>
      <c r="AN21" s="91"/>
      <c r="AO21" s="91" t="s">
        <v>72</v>
      </c>
      <c r="AP21" s="91" t="s">
        <v>868</v>
      </c>
      <c r="AQ21" s="91" t="s">
        <v>111</v>
      </c>
      <c r="AR21" s="91"/>
      <c r="AS21" s="91" t="s">
        <v>72</v>
      </c>
      <c r="AT21" s="91" t="s">
        <v>79</v>
      </c>
      <c r="AU21" s="91" t="s">
        <v>869</v>
      </c>
      <c r="AV21" s="91"/>
      <c r="AW21" s="91"/>
      <c r="BA21" s="90">
        <v>1</v>
      </c>
      <c r="BB21" s="91" t="s">
        <v>111</v>
      </c>
      <c r="BC21" s="21"/>
      <c r="BD21" s="91" t="s">
        <v>72</v>
      </c>
      <c r="BE21" s="91" t="s">
        <v>72</v>
      </c>
      <c r="BF21" s="91" t="s">
        <v>72</v>
      </c>
      <c r="BG21" s="91" t="s">
        <v>870</v>
      </c>
      <c r="BH21" s="91">
        <v>1</v>
      </c>
      <c r="BI21" s="91"/>
      <c r="BJ21" s="91">
        <v>1</v>
      </c>
      <c r="BK21" s="91">
        <v>1</v>
      </c>
      <c r="BL21" s="91" t="s">
        <v>871</v>
      </c>
      <c r="BM21" s="91" t="s">
        <v>74</v>
      </c>
      <c r="BN21" s="91" t="s">
        <v>74</v>
      </c>
      <c r="BO21" s="91" t="s">
        <v>72</v>
      </c>
      <c r="BP21" s="21"/>
      <c r="BQ21" s="91" t="s">
        <v>82</v>
      </c>
      <c r="BR21" s="92" t="s">
        <v>872</v>
      </c>
      <c r="BS21" s="91" t="s">
        <v>226</v>
      </c>
      <c r="BT21" s="91">
        <v>1</v>
      </c>
      <c r="BU21" s="91">
        <v>1</v>
      </c>
      <c r="BV21" s="91">
        <v>1</v>
      </c>
      <c r="BW21" s="91">
        <v>1</v>
      </c>
      <c r="BX21" s="91"/>
      <c r="BY21" s="91" t="s">
        <v>103</v>
      </c>
      <c r="BZ21" s="91" t="s">
        <v>88</v>
      </c>
      <c r="CA21" s="91" t="s">
        <v>103</v>
      </c>
      <c r="CB21" s="91" t="s">
        <v>88</v>
      </c>
      <c r="CC21" s="91"/>
      <c r="CD21" s="91"/>
      <c r="CE21" s="91" t="s">
        <v>89</v>
      </c>
      <c r="CF21" s="91" t="s">
        <v>873</v>
      </c>
      <c r="CG21" s="91">
        <v>1</v>
      </c>
      <c r="CH21" s="91"/>
      <c r="CI21" s="91"/>
      <c r="CJ21" s="91"/>
      <c r="CK21" s="91"/>
      <c r="CL21" s="21"/>
      <c r="CM21" s="91" t="s">
        <v>72</v>
      </c>
      <c r="CN21" s="91" t="s">
        <v>874</v>
      </c>
      <c r="CO21" s="91" t="s">
        <v>875</v>
      </c>
      <c r="CP21" s="91" t="s">
        <v>82</v>
      </c>
      <c r="CQ21" s="91" t="s">
        <v>74</v>
      </c>
      <c r="CR21" s="91" t="s">
        <v>74</v>
      </c>
      <c r="CS21" s="21"/>
      <c r="CT21" s="21" t="s">
        <v>876</v>
      </c>
      <c r="CU21" s="21" t="s">
        <v>877</v>
      </c>
      <c r="CV21" s="91">
        <v>1</v>
      </c>
      <c r="CW21" s="91">
        <v>1</v>
      </c>
      <c r="CX21" s="21" t="s">
        <v>878</v>
      </c>
      <c r="CY21" s="91" t="s">
        <v>82</v>
      </c>
      <c r="CZ21" s="21" t="s">
        <v>227</v>
      </c>
      <c r="DA21" s="91" t="s">
        <v>72</v>
      </c>
      <c r="DB21" s="91" t="s">
        <v>72</v>
      </c>
      <c r="DC21" s="91" t="s">
        <v>74</v>
      </c>
      <c r="DD21" s="91" t="s">
        <v>72</v>
      </c>
      <c r="DE21" s="91" t="s">
        <v>74</v>
      </c>
      <c r="DF21" s="92" t="s">
        <v>879</v>
      </c>
      <c r="DG21" s="91">
        <v>1</v>
      </c>
      <c r="DH21" s="91">
        <v>1</v>
      </c>
      <c r="DI21" s="91">
        <v>1</v>
      </c>
      <c r="DJ21" s="91">
        <v>1</v>
      </c>
      <c r="DK21" s="91">
        <v>1</v>
      </c>
      <c r="DL21" s="91">
        <v>1</v>
      </c>
      <c r="DM21" s="91" t="s">
        <v>880</v>
      </c>
      <c r="DN21" s="91" t="s">
        <v>72</v>
      </c>
      <c r="DO21" s="91" t="s">
        <v>881</v>
      </c>
      <c r="DP21" s="91" t="s">
        <v>72</v>
      </c>
      <c r="DQ21" s="91" t="s">
        <v>72</v>
      </c>
      <c r="DR21" s="91" t="s">
        <v>882</v>
      </c>
      <c r="DS21" s="91">
        <v>1</v>
      </c>
      <c r="DT21" s="91">
        <v>1</v>
      </c>
      <c r="DU21" s="91">
        <v>1</v>
      </c>
      <c r="DV21" s="91">
        <v>1</v>
      </c>
      <c r="DW21" s="91"/>
      <c r="DX21" s="91" t="s">
        <v>883</v>
      </c>
      <c r="DY21" s="21"/>
    </row>
    <row r="22" spans="1:129" s="90" customFormat="1" ht="51.95" customHeight="1" x14ac:dyDescent="0.2">
      <c r="A22" s="90">
        <v>21</v>
      </c>
      <c r="B22" s="91" t="s">
        <v>167</v>
      </c>
      <c r="C22" s="91" t="s">
        <v>410</v>
      </c>
      <c r="D22" s="91">
        <v>3</v>
      </c>
      <c r="E22" s="91" t="s">
        <v>959</v>
      </c>
      <c r="F22" s="91" t="s">
        <v>71</v>
      </c>
      <c r="G22" s="91" t="s">
        <v>72</v>
      </c>
      <c r="H22" s="91">
        <v>1</v>
      </c>
      <c r="I22" s="21">
        <v>0</v>
      </c>
      <c r="J22" s="91">
        <v>4</v>
      </c>
      <c r="K22" s="91">
        <v>2</v>
      </c>
      <c r="L22" s="21"/>
      <c r="M22" s="21"/>
      <c r="N22" s="91">
        <f t="shared" si="0"/>
        <v>7</v>
      </c>
      <c r="O22" s="91">
        <f t="shared" si="1"/>
        <v>5</v>
      </c>
      <c r="P22" s="91">
        <f t="shared" si="2"/>
        <v>2</v>
      </c>
      <c r="Q22" s="91" t="s">
        <v>77</v>
      </c>
      <c r="R22" s="91"/>
      <c r="S22" s="92" t="s">
        <v>168</v>
      </c>
      <c r="T22" s="92" t="s">
        <v>479</v>
      </c>
      <c r="U22" s="92"/>
      <c r="V22" s="92"/>
      <c r="W22" s="92"/>
      <c r="X22" s="91" t="s">
        <v>72</v>
      </c>
      <c r="Y22" s="21"/>
      <c r="Z22" s="91" t="s">
        <v>74</v>
      </c>
      <c r="AA22" s="91">
        <v>2</v>
      </c>
      <c r="AB22" s="91" t="s">
        <v>72</v>
      </c>
      <c r="AC22" s="91" t="s">
        <v>72</v>
      </c>
      <c r="AD22" s="21"/>
      <c r="AE22" s="92" t="s">
        <v>169</v>
      </c>
      <c r="AF22" s="91" t="s">
        <v>72</v>
      </c>
      <c r="AG22" s="91">
        <v>1</v>
      </c>
      <c r="AH22" s="91">
        <v>1</v>
      </c>
      <c r="AI22" s="91">
        <v>1</v>
      </c>
      <c r="AJ22" s="91">
        <v>1</v>
      </c>
      <c r="AK22" s="91">
        <v>1</v>
      </c>
      <c r="AL22" s="91" t="s">
        <v>72</v>
      </c>
      <c r="AM22" s="91" t="s">
        <v>170</v>
      </c>
      <c r="AN22" s="21"/>
      <c r="AO22" s="91" t="s">
        <v>72</v>
      </c>
      <c r="AP22" s="91" t="s">
        <v>171</v>
      </c>
      <c r="AQ22" s="91" t="s">
        <v>72</v>
      </c>
      <c r="AR22" s="91" t="s">
        <v>78</v>
      </c>
      <c r="AS22" s="91" t="s">
        <v>72</v>
      </c>
      <c r="AT22" s="91" t="s">
        <v>79</v>
      </c>
      <c r="AU22" s="91" t="s">
        <v>113</v>
      </c>
      <c r="AV22" s="91">
        <v>1</v>
      </c>
      <c r="AW22" s="91">
        <v>1</v>
      </c>
      <c r="AY22" s="90">
        <v>1</v>
      </c>
      <c r="BB22" s="91" t="s">
        <v>72</v>
      </c>
      <c r="BC22" s="91" t="s">
        <v>172</v>
      </c>
      <c r="BD22" s="91" t="s">
        <v>72</v>
      </c>
      <c r="BE22" s="91" t="s">
        <v>72</v>
      </c>
      <c r="BF22" s="91" t="s">
        <v>82</v>
      </c>
      <c r="BG22" s="91" t="s">
        <v>83</v>
      </c>
      <c r="BH22" s="91"/>
      <c r="BI22" s="91">
        <v>1</v>
      </c>
      <c r="BJ22" s="91"/>
      <c r="BK22" s="91"/>
      <c r="BL22" s="91" t="s">
        <v>84</v>
      </c>
      <c r="BM22" s="91" t="s">
        <v>72</v>
      </c>
      <c r="BN22" s="91" t="s">
        <v>74</v>
      </c>
      <c r="BO22" s="91" t="s">
        <v>74</v>
      </c>
      <c r="BP22" s="92" t="s">
        <v>265</v>
      </c>
      <c r="BQ22" s="91" t="s">
        <v>82</v>
      </c>
      <c r="BR22" s="92" t="s">
        <v>542</v>
      </c>
      <c r="BS22" s="91" t="s">
        <v>174</v>
      </c>
      <c r="BT22" s="91">
        <v>1</v>
      </c>
      <c r="BU22" s="91"/>
      <c r="BV22" s="91">
        <v>1</v>
      </c>
      <c r="BW22" s="91">
        <v>1</v>
      </c>
      <c r="BX22" s="92" t="s">
        <v>551</v>
      </c>
      <c r="BY22" s="91" t="s">
        <v>87</v>
      </c>
      <c r="BZ22" s="91" t="s">
        <v>103</v>
      </c>
      <c r="CA22" s="91" t="s">
        <v>88</v>
      </c>
      <c r="CB22" s="91" t="s">
        <v>103</v>
      </c>
      <c r="CC22" s="91" t="s">
        <v>103</v>
      </c>
      <c r="CD22" s="91" t="s">
        <v>103</v>
      </c>
      <c r="CE22" s="91" t="s">
        <v>89</v>
      </c>
      <c r="CF22" s="91" t="s">
        <v>90</v>
      </c>
      <c r="CG22" s="91">
        <v>1</v>
      </c>
      <c r="CH22" s="91"/>
      <c r="CI22" s="91"/>
      <c r="CJ22" s="91"/>
      <c r="CK22" s="91" t="s">
        <v>91</v>
      </c>
      <c r="CL22" s="21"/>
      <c r="CM22" s="91" t="s">
        <v>72</v>
      </c>
      <c r="CN22" s="91" t="s">
        <v>175</v>
      </c>
      <c r="CO22" s="91" t="s">
        <v>144</v>
      </c>
      <c r="CP22" s="91" t="s">
        <v>82</v>
      </c>
      <c r="CQ22" s="91" t="s">
        <v>72</v>
      </c>
      <c r="CR22" s="91" t="s">
        <v>74</v>
      </c>
      <c r="CS22" s="21"/>
      <c r="CT22" s="91" t="s">
        <v>123</v>
      </c>
      <c r="CU22" s="91" t="s">
        <v>124</v>
      </c>
      <c r="CV22" s="91"/>
      <c r="CW22" s="91"/>
      <c r="CX22" s="91" t="s">
        <v>95</v>
      </c>
      <c r="CY22" s="91" t="s">
        <v>146</v>
      </c>
      <c r="CZ22" s="21"/>
      <c r="DA22" s="21"/>
      <c r="DB22" s="21"/>
      <c r="DC22" s="21"/>
      <c r="DD22" s="21"/>
      <c r="DE22" s="21"/>
      <c r="DF22" s="92" t="s">
        <v>176</v>
      </c>
      <c r="DG22" s="91">
        <v>1</v>
      </c>
      <c r="DH22" s="91"/>
      <c r="DI22" s="91">
        <v>1</v>
      </c>
      <c r="DJ22" s="91">
        <v>1</v>
      </c>
      <c r="DK22" s="91">
        <v>1</v>
      </c>
      <c r="DL22" s="91">
        <v>1</v>
      </c>
      <c r="DM22" s="91"/>
      <c r="DN22" s="91" t="s">
        <v>72</v>
      </c>
      <c r="DO22" s="91" t="s">
        <v>98</v>
      </c>
      <c r="DP22" s="91" t="s">
        <v>72</v>
      </c>
      <c r="DQ22" s="91" t="s">
        <v>72</v>
      </c>
      <c r="DR22" s="91" t="s">
        <v>166</v>
      </c>
      <c r="DS22" s="91"/>
      <c r="DT22" s="91"/>
      <c r="DU22" s="91"/>
      <c r="DV22" s="91"/>
      <c r="DW22" s="91"/>
      <c r="DX22" s="91"/>
      <c r="DY22" s="21"/>
    </row>
    <row r="23" spans="1:129" s="90" customFormat="1" ht="51.95" customHeight="1" x14ac:dyDescent="0.2">
      <c r="A23" s="90">
        <v>22</v>
      </c>
      <c r="B23" s="91" t="s">
        <v>315</v>
      </c>
      <c r="C23" s="91" t="s">
        <v>410</v>
      </c>
      <c r="D23" s="91"/>
      <c r="E23" s="91"/>
      <c r="F23" s="91" t="s">
        <v>274</v>
      </c>
      <c r="G23" s="91" t="s">
        <v>72</v>
      </c>
      <c r="H23" s="91">
        <v>0</v>
      </c>
      <c r="I23" s="91">
        <v>0</v>
      </c>
      <c r="J23" s="91">
        <v>1</v>
      </c>
      <c r="K23" s="91">
        <v>1</v>
      </c>
      <c r="L23" s="91">
        <v>2</v>
      </c>
      <c r="M23" s="21"/>
      <c r="N23" s="91">
        <f t="shared" si="0"/>
        <v>4</v>
      </c>
      <c r="O23" s="91">
        <f t="shared" si="1"/>
        <v>3</v>
      </c>
      <c r="P23" s="91">
        <f t="shared" si="2"/>
        <v>1</v>
      </c>
      <c r="Q23" s="92" t="s">
        <v>477</v>
      </c>
      <c r="R23" s="91"/>
      <c r="S23" s="91" t="s">
        <v>168</v>
      </c>
      <c r="T23" s="92" t="s">
        <v>479</v>
      </c>
      <c r="U23" s="91"/>
      <c r="V23" s="91"/>
      <c r="W23" s="91"/>
      <c r="X23" s="91" t="s">
        <v>72</v>
      </c>
      <c r="Y23" s="21"/>
      <c r="Z23" s="91" t="s">
        <v>74</v>
      </c>
      <c r="AA23" s="91">
        <v>2</v>
      </c>
      <c r="AB23" s="91" t="s">
        <v>72</v>
      </c>
      <c r="AC23" s="91" t="s">
        <v>72</v>
      </c>
      <c r="AD23" s="21"/>
      <c r="AE23" s="91" t="s">
        <v>316</v>
      </c>
      <c r="AF23" s="91" t="s">
        <v>74</v>
      </c>
      <c r="AG23" s="91"/>
      <c r="AH23" s="21"/>
      <c r="AI23" s="21"/>
      <c r="AJ23" s="21"/>
      <c r="AK23" s="21"/>
      <c r="AL23" s="21"/>
      <c r="AM23" s="21"/>
      <c r="AN23" s="91" t="s">
        <v>72</v>
      </c>
      <c r="AO23" s="91" t="s">
        <v>74</v>
      </c>
      <c r="AP23" s="91" t="s">
        <v>101</v>
      </c>
      <c r="AQ23" s="91" t="s">
        <v>72</v>
      </c>
      <c r="AR23" s="91" t="s">
        <v>78</v>
      </c>
      <c r="AS23" s="91" t="s">
        <v>72</v>
      </c>
      <c r="AT23" s="91" t="s">
        <v>79</v>
      </c>
      <c r="AU23" s="91" t="s">
        <v>254</v>
      </c>
      <c r="AV23" s="91">
        <v>1</v>
      </c>
      <c r="AW23" s="91">
        <v>1</v>
      </c>
      <c r="BB23" s="91" t="s">
        <v>72</v>
      </c>
      <c r="BC23" s="91" t="s">
        <v>317</v>
      </c>
      <c r="BD23" s="91" t="s">
        <v>72</v>
      </c>
      <c r="BE23" s="91" t="s">
        <v>72</v>
      </c>
      <c r="BF23" s="91" t="s">
        <v>82</v>
      </c>
      <c r="BG23" s="91" t="s">
        <v>83</v>
      </c>
      <c r="BH23" s="91"/>
      <c r="BI23" s="91">
        <v>1</v>
      </c>
      <c r="BJ23" s="91"/>
      <c r="BK23" s="91"/>
      <c r="BL23" s="91" t="s">
        <v>84</v>
      </c>
      <c r="BM23" s="91" t="s">
        <v>72</v>
      </c>
      <c r="BN23" s="91" t="s">
        <v>72</v>
      </c>
      <c r="BO23" s="91" t="s">
        <v>72</v>
      </c>
      <c r="BP23" s="21"/>
      <c r="BQ23" s="91" t="s">
        <v>82</v>
      </c>
      <c r="BR23" s="92" t="s">
        <v>542</v>
      </c>
      <c r="BS23" s="91" t="s">
        <v>185</v>
      </c>
      <c r="BT23" s="91"/>
      <c r="BU23" s="91">
        <v>1</v>
      </c>
      <c r="BV23" s="91">
        <v>1</v>
      </c>
      <c r="BW23" s="91">
        <v>1</v>
      </c>
      <c r="BX23" s="91"/>
      <c r="BY23" s="91" t="s">
        <v>87</v>
      </c>
      <c r="BZ23" s="21"/>
      <c r="CA23" s="91" t="s">
        <v>87</v>
      </c>
      <c r="CB23" s="21"/>
      <c r="CC23" s="91" t="s">
        <v>87</v>
      </c>
      <c r="CD23" s="91" t="s">
        <v>87</v>
      </c>
      <c r="CE23" s="91" t="s">
        <v>186</v>
      </c>
      <c r="CF23" s="91" t="s">
        <v>235</v>
      </c>
      <c r="CG23" s="91"/>
      <c r="CH23" s="91"/>
      <c r="CI23" s="91">
        <v>1</v>
      </c>
      <c r="CJ23" s="91"/>
      <c r="CK23" s="91" t="s">
        <v>91</v>
      </c>
      <c r="CL23" s="21"/>
      <c r="CM23" s="91" t="s">
        <v>72</v>
      </c>
      <c r="CN23" s="91" t="s">
        <v>318</v>
      </c>
      <c r="CO23" s="21"/>
      <c r="CP23" s="91" t="s">
        <v>82</v>
      </c>
      <c r="CQ23" s="91" t="s">
        <v>72</v>
      </c>
      <c r="CR23" s="91" t="s">
        <v>74</v>
      </c>
      <c r="CS23" s="21"/>
      <c r="CT23" s="91" t="s">
        <v>319</v>
      </c>
      <c r="CU23" s="91" t="s">
        <v>320</v>
      </c>
      <c r="CV23" s="91"/>
      <c r="CW23" s="91"/>
      <c r="CX23" s="91" t="s">
        <v>95</v>
      </c>
      <c r="CY23" s="91" t="s">
        <v>82</v>
      </c>
      <c r="CZ23" s="91" t="s">
        <v>321</v>
      </c>
      <c r="DA23" s="91" t="s">
        <v>72</v>
      </c>
      <c r="DB23" s="91" t="s">
        <v>72</v>
      </c>
      <c r="DC23" s="91" t="s">
        <v>72</v>
      </c>
      <c r="DD23" s="91" t="s">
        <v>74</v>
      </c>
      <c r="DE23" s="91" t="s">
        <v>74</v>
      </c>
      <c r="DF23" s="91" t="s">
        <v>251</v>
      </c>
      <c r="DG23" s="91">
        <v>1</v>
      </c>
      <c r="DH23" s="91">
        <v>1</v>
      </c>
      <c r="DI23" s="91"/>
      <c r="DJ23" s="91"/>
      <c r="DK23" s="91">
        <v>1</v>
      </c>
      <c r="DL23" s="91"/>
      <c r="DM23" s="91"/>
      <c r="DN23" s="91" t="s">
        <v>72</v>
      </c>
      <c r="DO23" s="91" t="s">
        <v>98</v>
      </c>
      <c r="DP23" s="91" t="s">
        <v>72</v>
      </c>
      <c r="DQ23" s="91" t="s">
        <v>72</v>
      </c>
      <c r="DR23" s="91" t="s">
        <v>322</v>
      </c>
      <c r="DS23" s="91"/>
      <c r="DT23" s="91"/>
      <c r="DU23" s="91"/>
      <c r="DV23" s="91"/>
      <c r="DW23" s="91"/>
      <c r="DX23" s="91"/>
      <c r="DY23" s="21"/>
    </row>
    <row r="24" spans="1:129" s="90" customFormat="1" ht="108" customHeight="1" x14ac:dyDescent="0.2">
      <c r="A24" s="90">
        <v>23</v>
      </c>
      <c r="B24" s="91" t="s">
        <v>194</v>
      </c>
      <c r="C24" s="91" t="s">
        <v>412</v>
      </c>
      <c r="D24" s="91"/>
      <c r="E24" s="91"/>
      <c r="F24" s="91" t="s">
        <v>151</v>
      </c>
      <c r="G24" s="91" t="s">
        <v>74</v>
      </c>
      <c r="H24" s="91">
        <v>4</v>
      </c>
      <c r="I24" s="21">
        <v>0</v>
      </c>
      <c r="J24" s="91">
        <v>1</v>
      </c>
      <c r="K24" s="21"/>
      <c r="L24" s="21"/>
      <c r="M24" s="21"/>
      <c r="N24" s="91">
        <f t="shared" si="0"/>
        <v>5</v>
      </c>
      <c r="O24" s="91">
        <f t="shared" si="1"/>
        <v>5</v>
      </c>
      <c r="P24" s="91">
        <f t="shared" si="2"/>
        <v>0</v>
      </c>
      <c r="Q24" s="91" t="s">
        <v>468</v>
      </c>
      <c r="R24" s="91" t="s">
        <v>467</v>
      </c>
      <c r="S24" s="91" t="s">
        <v>195</v>
      </c>
      <c r="T24" s="91"/>
      <c r="U24" s="91"/>
      <c r="V24" s="91"/>
      <c r="W24" s="92" t="s">
        <v>412</v>
      </c>
      <c r="X24" s="91" t="s">
        <v>154</v>
      </c>
      <c r="Y24" s="21"/>
      <c r="Z24" s="91" t="s">
        <v>72</v>
      </c>
      <c r="AA24" s="21">
        <v>1</v>
      </c>
      <c r="AB24" s="91" t="s">
        <v>72</v>
      </c>
      <c r="AC24" s="91" t="s">
        <v>72</v>
      </c>
      <c r="AD24" s="21"/>
      <c r="AE24" s="91" t="s">
        <v>75</v>
      </c>
      <c r="AF24" s="91" t="s">
        <v>72</v>
      </c>
      <c r="AG24" s="91"/>
      <c r="AH24" s="91">
        <v>1</v>
      </c>
      <c r="AI24" s="91">
        <v>1</v>
      </c>
      <c r="AJ24" s="91">
        <v>1</v>
      </c>
      <c r="AK24" s="91"/>
      <c r="AL24" s="91" t="s">
        <v>72</v>
      </c>
      <c r="AM24" s="91" t="s">
        <v>170</v>
      </c>
      <c r="AN24" s="91" t="s">
        <v>74</v>
      </c>
      <c r="AO24" s="91" t="s">
        <v>111</v>
      </c>
      <c r="AP24" s="91" t="s">
        <v>196</v>
      </c>
      <c r="AQ24" s="91" t="s">
        <v>111</v>
      </c>
      <c r="AR24" s="91" t="s">
        <v>111</v>
      </c>
      <c r="AS24" s="91" t="s">
        <v>72</v>
      </c>
      <c r="AT24" s="91" t="s">
        <v>79</v>
      </c>
      <c r="AU24" s="91" t="s">
        <v>111</v>
      </c>
      <c r="AV24" s="91"/>
      <c r="AW24" s="91"/>
      <c r="BA24" s="90">
        <v>1</v>
      </c>
      <c r="BB24" s="91" t="s">
        <v>111</v>
      </c>
      <c r="BC24" s="21"/>
      <c r="BD24" s="91" t="s">
        <v>74</v>
      </c>
      <c r="BE24" s="91" t="s">
        <v>74</v>
      </c>
      <c r="BF24" s="91" t="s">
        <v>82</v>
      </c>
      <c r="BG24" s="92" t="s">
        <v>115</v>
      </c>
      <c r="BH24" s="91">
        <v>1</v>
      </c>
      <c r="BI24" s="91"/>
      <c r="BJ24" s="91"/>
      <c r="BK24" s="91"/>
      <c r="BL24" s="91" t="s">
        <v>84</v>
      </c>
      <c r="BM24" s="91" t="s">
        <v>74</v>
      </c>
      <c r="BN24" s="91" t="s">
        <v>72</v>
      </c>
      <c r="BO24" s="91" t="s">
        <v>72</v>
      </c>
      <c r="BP24" s="21"/>
      <c r="BQ24" s="91" t="s">
        <v>82</v>
      </c>
      <c r="BR24" s="91" t="s">
        <v>197</v>
      </c>
      <c r="BS24" s="91" t="s">
        <v>198</v>
      </c>
      <c r="BT24" s="91">
        <v>1</v>
      </c>
      <c r="BU24" s="91"/>
      <c r="BV24" s="91">
        <v>1</v>
      </c>
      <c r="BW24" s="91"/>
      <c r="BX24" s="91"/>
      <c r="BY24" s="91" t="s">
        <v>87</v>
      </c>
      <c r="BZ24" s="91" t="s">
        <v>87</v>
      </c>
      <c r="CA24" s="91" t="s">
        <v>88</v>
      </c>
      <c r="CB24" s="91" t="s">
        <v>88</v>
      </c>
      <c r="CC24" s="91" t="s">
        <v>88</v>
      </c>
      <c r="CD24" s="91" t="s">
        <v>103</v>
      </c>
      <c r="CE24" s="91" t="s">
        <v>186</v>
      </c>
      <c r="CF24" s="91" t="s">
        <v>90</v>
      </c>
      <c r="CG24" s="91">
        <v>1</v>
      </c>
      <c r="CH24" s="91"/>
      <c r="CI24" s="91"/>
      <c r="CJ24" s="91"/>
      <c r="CK24" s="91" t="s">
        <v>91</v>
      </c>
      <c r="CL24" s="21"/>
      <c r="CM24" s="91" t="s">
        <v>74</v>
      </c>
      <c r="CN24" s="21"/>
      <c r="CO24" s="91" t="s">
        <v>144</v>
      </c>
      <c r="CP24" s="91" t="s">
        <v>82</v>
      </c>
      <c r="CQ24" s="91" t="s">
        <v>74</v>
      </c>
      <c r="CR24" s="91" t="s">
        <v>74</v>
      </c>
      <c r="CS24" s="21"/>
      <c r="CT24" s="91" t="s">
        <v>77</v>
      </c>
      <c r="CU24" s="91" t="s">
        <v>199</v>
      </c>
      <c r="CV24" s="91"/>
      <c r="CW24" s="91"/>
      <c r="CX24" s="91" t="s">
        <v>95</v>
      </c>
      <c r="CY24" s="91" t="s">
        <v>146</v>
      </c>
      <c r="CZ24" s="21"/>
      <c r="DA24" s="21"/>
      <c r="DB24" s="21"/>
      <c r="DC24" s="21"/>
      <c r="DD24" s="21"/>
      <c r="DE24" s="21"/>
      <c r="DF24" s="91" t="s">
        <v>200</v>
      </c>
      <c r="DG24" s="91">
        <v>1</v>
      </c>
      <c r="DH24" s="91"/>
      <c r="DI24" s="91"/>
      <c r="DJ24" s="91"/>
      <c r="DK24" s="91"/>
      <c r="DL24" s="91"/>
      <c r="DM24" s="91"/>
      <c r="DN24" s="91" t="s">
        <v>74</v>
      </c>
      <c r="DO24" s="21"/>
      <c r="DP24" s="91" t="s">
        <v>72</v>
      </c>
      <c r="DQ24" s="91" t="s">
        <v>72</v>
      </c>
      <c r="DR24" s="91" t="s">
        <v>201</v>
      </c>
      <c r="DS24" s="91"/>
      <c r="DT24" s="91"/>
      <c r="DU24" s="91"/>
      <c r="DV24" s="91"/>
      <c r="DW24" s="91"/>
      <c r="DX24" s="91"/>
      <c r="DY24" s="21"/>
    </row>
    <row r="25" spans="1:129" s="90" customFormat="1" ht="51.95" customHeight="1" x14ac:dyDescent="0.2">
      <c r="A25" s="90">
        <v>24</v>
      </c>
      <c r="B25" s="91" t="s">
        <v>202</v>
      </c>
      <c r="C25" s="91" t="s">
        <v>412</v>
      </c>
      <c r="D25" s="91"/>
      <c r="E25" s="91"/>
      <c r="F25" s="91" t="s">
        <v>151</v>
      </c>
      <c r="G25" s="91" t="s">
        <v>72</v>
      </c>
      <c r="H25" s="91">
        <v>3</v>
      </c>
      <c r="I25" s="21">
        <v>0</v>
      </c>
      <c r="J25" s="91">
        <v>2</v>
      </c>
      <c r="K25" s="21"/>
      <c r="L25" s="21"/>
      <c r="M25" s="21"/>
      <c r="N25" s="91">
        <f t="shared" si="0"/>
        <v>5</v>
      </c>
      <c r="O25" s="91">
        <f t="shared" si="1"/>
        <v>5</v>
      </c>
      <c r="P25" s="91">
        <f t="shared" si="2"/>
        <v>0</v>
      </c>
      <c r="Q25" s="91" t="s">
        <v>77</v>
      </c>
      <c r="R25" s="91"/>
      <c r="S25" s="91" t="s">
        <v>203</v>
      </c>
      <c r="T25" s="91"/>
      <c r="U25" s="91"/>
      <c r="V25" s="91"/>
      <c r="W25" s="92" t="s">
        <v>412</v>
      </c>
      <c r="X25" s="91" t="s">
        <v>154</v>
      </c>
      <c r="Y25" s="21"/>
      <c r="Z25" s="91" t="s">
        <v>74</v>
      </c>
      <c r="AA25" s="91">
        <v>2</v>
      </c>
      <c r="AB25" s="91" t="s">
        <v>72</v>
      </c>
      <c r="AC25" s="91" t="s">
        <v>72</v>
      </c>
      <c r="AD25" s="21"/>
      <c r="AE25" s="91" t="s">
        <v>102</v>
      </c>
      <c r="AF25" s="91" t="s">
        <v>72</v>
      </c>
      <c r="AG25" s="91">
        <v>1</v>
      </c>
      <c r="AH25" s="91">
        <v>1</v>
      </c>
      <c r="AI25" s="91">
        <v>1</v>
      </c>
      <c r="AJ25" s="91">
        <v>1</v>
      </c>
      <c r="AK25" s="91">
        <v>1</v>
      </c>
      <c r="AL25" s="91" t="s">
        <v>72</v>
      </c>
      <c r="AM25" s="92" t="s">
        <v>428</v>
      </c>
      <c r="AN25" s="91" t="s">
        <v>74</v>
      </c>
      <c r="AO25" s="91" t="s">
        <v>111</v>
      </c>
      <c r="AP25" s="91" t="s">
        <v>101</v>
      </c>
      <c r="AQ25" s="91" t="s">
        <v>74</v>
      </c>
      <c r="AR25" s="91" t="s">
        <v>78</v>
      </c>
      <c r="AS25" s="91" t="s">
        <v>74</v>
      </c>
      <c r="AT25" s="21"/>
      <c r="AU25" s="91" t="s">
        <v>80</v>
      </c>
      <c r="AV25" s="21">
        <v>1</v>
      </c>
      <c r="AW25" s="21"/>
      <c r="BB25" s="91" t="s">
        <v>74</v>
      </c>
      <c r="BC25" s="91" t="s">
        <v>204</v>
      </c>
      <c r="BD25" s="91" t="s">
        <v>72</v>
      </c>
      <c r="BE25" s="91" t="s">
        <v>72</v>
      </c>
      <c r="BF25" s="91" t="s">
        <v>82</v>
      </c>
      <c r="BG25" s="91" t="s">
        <v>115</v>
      </c>
      <c r="BH25" s="91">
        <v>1</v>
      </c>
      <c r="BI25" s="91">
        <v>1</v>
      </c>
      <c r="BJ25" s="91"/>
      <c r="BK25" s="91"/>
      <c r="BL25" s="91" t="s">
        <v>84</v>
      </c>
      <c r="BM25" s="91" t="s">
        <v>74</v>
      </c>
      <c r="BN25" s="91" t="s">
        <v>72</v>
      </c>
      <c r="BO25" s="91" t="s">
        <v>72</v>
      </c>
      <c r="BP25" s="21"/>
      <c r="BQ25" s="91" t="s">
        <v>82</v>
      </c>
      <c r="BR25" s="91" t="s">
        <v>85</v>
      </c>
      <c r="BS25" s="92" t="s">
        <v>205</v>
      </c>
      <c r="BT25" s="91">
        <v>1</v>
      </c>
      <c r="BU25" s="91">
        <v>1</v>
      </c>
      <c r="BV25" s="91"/>
      <c r="BW25" s="91"/>
      <c r="BX25" s="91"/>
      <c r="BY25" s="91" t="s">
        <v>87</v>
      </c>
      <c r="BZ25" s="91" t="s">
        <v>103</v>
      </c>
      <c r="CA25" s="91" t="s">
        <v>139</v>
      </c>
      <c r="CB25" s="91" t="s">
        <v>103</v>
      </c>
      <c r="CC25" s="91" t="s">
        <v>139</v>
      </c>
      <c r="CD25" s="91" t="s">
        <v>139</v>
      </c>
      <c r="CE25" s="91" t="s">
        <v>206</v>
      </c>
      <c r="CF25" s="91" t="s">
        <v>90</v>
      </c>
      <c r="CG25" s="91">
        <v>1</v>
      </c>
      <c r="CH25" s="91"/>
      <c r="CI25" s="91"/>
      <c r="CJ25" s="91"/>
      <c r="CK25" s="91" t="s">
        <v>105</v>
      </c>
      <c r="CL25" s="91" t="s">
        <v>219</v>
      </c>
      <c r="CM25" s="91" t="s">
        <v>72</v>
      </c>
      <c r="CN25" s="91" t="s">
        <v>207</v>
      </c>
      <c r="CO25" s="92" t="s">
        <v>588</v>
      </c>
      <c r="CP25" s="91" t="s">
        <v>82</v>
      </c>
      <c r="CQ25" s="91" t="s">
        <v>72</v>
      </c>
      <c r="CR25" s="91" t="s">
        <v>74</v>
      </c>
      <c r="CS25" s="21"/>
      <c r="CT25" s="91" t="s">
        <v>123</v>
      </c>
      <c r="CU25" s="91" t="s">
        <v>208</v>
      </c>
      <c r="CV25" s="91"/>
      <c r="CW25" s="91"/>
      <c r="CX25" s="91" t="s">
        <v>95</v>
      </c>
      <c r="CY25" s="91" t="s">
        <v>146</v>
      </c>
      <c r="CZ25" s="21"/>
      <c r="DA25" s="21"/>
      <c r="DB25" s="21"/>
      <c r="DC25" s="21"/>
      <c r="DD25" s="21"/>
      <c r="DE25" s="21"/>
      <c r="DF25" s="92" t="s">
        <v>209</v>
      </c>
      <c r="DG25" s="91">
        <v>1</v>
      </c>
      <c r="DH25" s="91">
        <v>1</v>
      </c>
      <c r="DI25" s="91"/>
      <c r="DJ25" s="91">
        <v>1</v>
      </c>
      <c r="DK25" s="91">
        <v>1</v>
      </c>
      <c r="DL25" s="91"/>
      <c r="DM25" s="91" t="s">
        <v>613</v>
      </c>
      <c r="DN25" s="91" t="s">
        <v>74</v>
      </c>
      <c r="DO25" s="21"/>
      <c r="DP25" s="91" t="s">
        <v>72</v>
      </c>
      <c r="DQ25" s="91" t="s">
        <v>72</v>
      </c>
      <c r="DR25" s="92" t="s">
        <v>210</v>
      </c>
      <c r="DS25" s="91"/>
      <c r="DT25" s="91"/>
      <c r="DU25" s="91"/>
      <c r="DV25" s="91"/>
      <c r="DW25" s="91"/>
      <c r="DX25" s="91"/>
      <c r="DY25" s="91" t="s">
        <v>211</v>
      </c>
    </row>
    <row r="26" spans="1:129" s="90" customFormat="1" ht="51.95" customHeight="1" x14ac:dyDescent="0.2">
      <c r="A26" s="90">
        <v>25</v>
      </c>
      <c r="B26" s="91" t="s">
        <v>323</v>
      </c>
      <c r="C26" s="91" t="s">
        <v>408</v>
      </c>
      <c r="D26" s="91">
        <v>1</v>
      </c>
      <c r="E26" s="91" t="s">
        <v>960</v>
      </c>
      <c r="F26" s="91" t="s">
        <v>151</v>
      </c>
      <c r="G26" s="91" t="s">
        <v>72</v>
      </c>
      <c r="H26" s="21">
        <v>0</v>
      </c>
      <c r="I26" s="21">
        <v>0</v>
      </c>
      <c r="J26" s="91">
        <v>1</v>
      </c>
      <c r="K26" s="21"/>
      <c r="L26" s="21"/>
      <c r="M26" s="21"/>
      <c r="N26" s="91">
        <f t="shared" si="0"/>
        <v>1</v>
      </c>
      <c r="O26" s="91">
        <f t="shared" si="1"/>
        <v>1</v>
      </c>
      <c r="P26" s="91">
        <f t="shared" si="2"/>
        <v>0</v>
      </c>
      <c r="Q26" s="92" t="s">
        <v>477</v>
      </c>
      <c r="R26" s="91"/>
      <c r="S26" s="91" t="s">
        <v>168</v>
      </c>
      <c r="T26" s="92" t="s">
        <v>479</v>
      </c>
      <c r="U26" s="91"/>
      <c r="V26" s="91"/>
      <c r="W26" s="91"/>
      <c r="X26" s="91" t="s">
        <v>154</v>
      </c>
      <c r="Y26" s="21"/>
      <c r="Z26" s="91" t="s">
        <v>72</v>
      </c>
      <c r="AA26" s="101">
        <v>1</v>
      </c>
      <c r="AB26" s="91" t="s">
        <v>72</v>
      </c>
      <c r="AC26" s="91" t="s">
        <v>72</v>
      </c>
      <c r="AD26" s="21"/>
      <c r="AE26" s="21"/>
      <c r="AF26" s="91" t="s">
        <v>74</v>
      </c>
      <c r="AG26" s="91"/>
      <c r="AH26" s="21"/>
      <c r="AI26" s="21"/>
      <c r="AJ26" s="21"/>
      <c r="AK26" s="21"/>
      <c r="AL26" s="21"/>
      <c r="AM26" s="92" t="s">
        <v>170</v>
      </c>
      <c r="AN26" s="91" t="s">
        <v>74</v>
      </c>
      <c r="AO26" s="91" t="s">
        <v>111</v>
      </c>
      <c r="AP26" s="91" t="s">
        <v>135</v>
      </c>
      <c r="AQ26" s="91" t="s">
        <v>111</v>
      </c>
      <c r="AR26" s="91" t="s">
        <v>78</v>
      </c>
      <c r="AS26" s="91" t="s">
        <v>72</v>
      </c>
      <c r="AT26" s="91" t="s">
        <v>79</v>
      </c>
      <c r="AU26" s="91" t="s">
        <v>254</v>
      </c>
      <c r="AV26" s="91">
        <v>1</v>
      </c>
      <c r="AW26" s="91">
        <v>1</v>
      </c>
      <c r="BB26" s="91" t="s">
        <v>72</v>
      </c>
      <c r="BC26" s="91" t="s">
        <v>324</v>
      </c>
      <c r="BD26" s="91" t="s">
        <v>72</v>
      </c>
      <c r="BE26" s="91" t="s">
        <v>74</v>
      </c>
      <c r="BF26" s="91" t="s">
        <v>82</v>
      </c>
      <c r="BG26" s="91" t="s">
        <v>115</v>
      </c>
      <c r="BH26" s="91"/>
      <c r="BI26" s="91">
        <v>1</v>
      </c>
      <c r="BJ26" s="91"/>
      <c r="BK26" s="91"/>
      <c r="BL26" s="91" t="s">
        <v>84</v>
      </c>
      <c r="BM26" s="91" t="s">
        <v>74</v>
      </c>
      <c r="BN26" s="91" t="s">
        <v>72</v>
      </c>
      <c r="BO26" s="91" t="s">
        <v>74</v>
      </c>
      <c r="BP26" s="92" t="s">
        <v>265</v>
      </c>
      <c r="BQ26" s="91" t="s">
        <v>82</v>
      </c>
      <c r="BR26" s="92" t="s">
        <v>244</v>
      </c>
      <c r="BS26" s="91" t="s">
        <v>185</v>
      </c>
      <c r="BT26" s="91"/>
      <c r="BU26" s="91">
        <v>1</v>
      </c>
      <c r="BV26" s="91">
        <v>1</v>
      </c>
      <c r="BW26" s="91">
        <v>1</v>
      </c>
      <c r="BX26" s="91"/>
      <c r="BY26" s="91" t="s">
        <v>87</v>
      </c>
      <c r="BZ26" s="91" t="s">
        <v>88</v>
      </c>
      <c r="CA26" s="91" t="s">
        <v>103</v>
      </c>
      <c r="CB26" s="91" t="s">
        <v>88</v>
      </c>
      <c r="CC26" s="91" t="s">
        <v>88</v>
      </c>
      <c r="CD26" s="91" t="s">
        <v>139</v>
      </c>
      <c r="CE26" s="91" t="s">
        <v>186</v>
      </c>
      <c r="CF26" s="92" t="s">
        <v>325</v>
      </c>
      <c r="CG26" s="91">
        <v>1</v>
      </c>
      <c r="CH26" s="91"/>
      <c r="CI26" s="91"/>
      <c r="CJ26" s="91"/>
      <c r="CK26" s="91" t="s">
        <v>91</v>
      </c>
      <c r="CL26" s="21"/>
      <c r="CM26" s="91" t="s">
        <v>72</v>
      </c>
      <c r="CN26" s="91" t="s">
        <v>326</v>
      </c>
      <c r="CO26" s="91" t="s">
        <v>144</v>
      </c>
      <c r="CP26" s="91" t="s">
        <v>82</v>
      </c>
      <c r="CQ26" s="91" t="s">
        <v>74</v>
      </c>
      <c r="CR26" s="91" t="s">
        <v>74</v>
      </c>
      <c r="CS26" s="21"/>
      <c r="CT26" s="91" t="s">
        <v>135</v>
      </c>
      <c r="CU26" s="91" t="s">
        <v>327</v>
      </c>
      <c r="CV26" s="91"/>
      <c r="CW26" s="91"/>
      <c r="CX26" s="91" t="s">
        <v>95</v>
      </c>
      <c r="CY26" s="91" t="s">
        <v>146</v>
      </c>
      <c r="CZ26" s="21"/>
      <c r="DA26" s="21"/>
      <c r="DB26" s="21"/>
      <c r="DC26" s="21"/>
      <c r="DD26" s="21"/>
      <c r="DE26" s="21"/>
      <c r="DF26" s="91" t="s">
        <v>328</v>
      </c>
      <c r="DG26" s="91">
        <v>1</v>
      </c>
      <c r="DH26" s="91">
        <v>1</v>
      </c>
      <c r="DI26" s="91">
        <v>1</v>
      </c>
      <c r="DJ26" s="91"/>
      <c r="DK26" s="91"/>
      <c r="DL26" s="91"/>
      <c r="DM26" s="91"/>
      <c r="DN26" s="91" t="s">
        <v>72</v>
      </c>
      <c r="DO26" s="91" t="s">
        <v>98</v>
      </c>
      <c r="DP26" s="91" t="s">
        <v>72</v>
      </c>
      <c r="DQ26" s="91" t="s">
        <v>72</v>
      </c>
      <c r="DR26" s="91" t="s">
        <v>329</v>
      </c>
      <c r="DS26" s="91"/>
      <c r="DT26" s="91"/>
      <c r="DU26" s="91"/>
      <c r="DV26" s="91"/>
      <c r="DW26" s="91"/>
      <c r="DX26" s="91"/>
      <c r="DY26" s="21"/>
    </row>
    <row r="27" spans="1:129" s="90" customFormat="1" ht="51.95" customHeight="1" x14ac:dyDescent="0.2">
      <c r="A27" s="90">
        <v>26</v>
      </c>
      <c r="B27" s="91" t="s">
        <v>150</v>
      </c>
      <c r="C27" s="91" t="s">
        <v>408</v>
      </c>
      <c r="D27" s="91">
        <v>1</v>
      </c>
      <c r="E27" s="91" t="s">
        <v>962</v>
      </c>
      <c r="F27" s="91" t="s">
        <v>151</v>
      </c>
      <c r="G27" s="91" t="s">
        <v>72</v>
      </c>
      <c r="H27" s="91">
        <v>1</v>
      </c>
      <c r="I27" s="91">
        <v>0</v>
      </c>
      <c r="J27" s="91">
        <v>0</v>
      </c>
      <c r="K27" s="91">
        <v>0</v>
      </c>
      <c r="L27" s="91">
        <v>0</v>
      </c>
      <c r="M27" s="91">
        <v>0</v>
      </c>
      <c r="N27" s="91">
        <f t="shared" si="0"/>
        <v>1</v>
      </c>
      <c r="O27" s="91">
        <f t="shared" si="1"/>
        <v>1</v>
      </c>
      <c r="P27" s="91">
        <f t="shared" si="2"/>
        <v>0</v>
      </c>
      <c r="Q27" s="91" t="s">
        <v>152</v>
      </c>
      <c r="R27" s="91"/>
      <c r="S27" s="92" t="s">
        <v>153</v>
      </c>
      <c r="T27" s="92" t="s">
        <v>479</v>
      </c>
      <c r="U27" s="92" t="s">
        <v>482</v>
      </c>
      <c r="V27" s="92" t="s">
        <v>483</v>
      </c>
      <c r="W27" s="92"/>
      <c r="X27" s="91" t="s">
        <v>154</v>
      </c>
      <c r="Y27" s="21"/>
      <c r="Z27" s="91" t="s">
        <v>72</v>
      </c>
      <c r="AA27" s="21">
        <v>1</v>
      </c>
      <c r="AB27" s="91" t="s">
        <v>72</v>
      </c>
      <c r="AC27" s="91" t="s">
        <v>72</v>
      </c>
      <c r="AD27" s="21"/>
      <c r="AE27" s="21"/>
      <c r="AF27" s="91" t="s">
        <v>72</v>
      </c>
      <c r="AG27" s="91">
        <v>1</v>
      </c>
      <c r="AH27" s="91">
        <v>1</v>
      </c>
      <c r="AI27" s="91">
        <v>1</v>
      </c>
      <c r="AJ27" s="91">
        <v>1</v>
      </c>
      <c r="AK27" s="91"/>
      <c r="AL27" s="91" t="s">
        <v>72</v>
      </c>
      <c r="AM27" s="91" t="s">
        <v>155</v>
      </c>
      <c r="AN27" s="91" t="s">
        <v>72</v>
      </c>
      <c r="AO27" s="91" t="s">
        <v>111</v>
      </c>
      <c r="AP27" s="91" t="s">
        <v>156</v>
      </c>
      <c r="AQ27" s="91" t="s">
        <v>72</v>
      </c>
      <c r="AR27" s="91" t="s">
        <v>78</v>
      </c>
      <c r="AS27" s="91" t="s">
        <v>72</v>
      </c>
      <c r="AT27" s="91" t="s">
        <v>79</v>
      </c>
      <c r="AU27" s="91" t="s">
        <v>80</v>
      </c>
      <c r="AV27" s="91">
        <v>1</v>
      </c>
      <c r="AW27" s="91"/>
      <c r="BB27" s="91" t="s">
        <v>72</v>
      </c>
      <c r="BC27" s="91" t="s">
        <v>157</v>
      </c>
      <c r="BD27" s="91" t="s">
        <v>72</v>
      </c>
      <c r="BE27" s="91" t="s">
        <v>72</v>
      </c>
      <c r="BF27" s="91" t="s">
        <v>82</v>
      </c>
      <c r="BG27" s="91" t="s">
        <v>115</v>
      </c>
      <c r="BH27" s="91">
        <v>1</v>
      </c>
      <c r="BI27" s="91">
        <v>1</v>
      </c>
      <c r="BJ27" s="91"/>
      <c r="BK27" s="91"/>
      <c r="BL27" s="91" t="s">
        <v>84</v>
      </c>
      <c r="BM27" s="91" t="s">
        <v>74</v>
      </c>
      <c r="BN27" s="91" t="s">
        <v>74</v>
      </c>
      <c r="BO27" s="91" t="s">
        <v>74</v>
      </c>
      <c r="BP27" s="91" t="s">
        <v>158</v>
      </c>
      <c r="BQ27" s="91" t="s">
        <v>82</v>
      </c>
      <c r="BR27" s="92" t="s">
        <v>244</v>
      </c>
      <c r="BS27" s="91" t="s">
        <v>159</v>
      </c>
      <c r="BT27" s="91"/>
      <c r="BU27" s="91"/>
      <c r="BV27" s="91">
        <v>1</v>
      </c>
      <c r="BW27" s="91"/>
      <c r="BX27" s="92" t="s">
        <v>555</v>
      </c>
      <c r="BY27" s="91" t="s">
        <v>87</v>
      </c>
      <c r="BZ27" s="91" t="s">
        <v>88</v>
      </c>
      <c r="CA27" s="91" t="s">
        <v>87</v>
      </c>
      <c r="CB27" s="91" t="s">
        <v>88</v>
      </c>
      <c r="CC27" s="21"/>
      <c r="CD27" s="91" t="s">
        <v>103</v>
      </c>
      <c r="CE27" s="91" t="s">
        <v>89</v>
      </c>
      <c r="CF27" s="91" t="s">
        <v>104</v>
      </c>
      <c r="CG27" s="91">
        <v>1</v>
      </c>
      <c r="CH27" s="91"/>
      <c r="CI27" s="91">
        <v>1</v>
      </c>
      <c r="CJ27" s="91"/>
      <c r="CK27" s="91" t="s">
        <v>160</v>
      </c>
      <c r="CL27" s="91" t="s">
        <v>161</v>
      </c>
      <c r="CM27" s="91" t="s">
        <v>72</v>
      </c>
      <c r="CN27" s="91" t="s">
        <v>162</v>
      </c>
      <c r="CO27" s="91" t="s">
        <v>144</v>
      </c>
      <c r="CP27" s="91" t="s">
        <v>82</v>
      </c>
      <c r="CQ27" s="91" t="s">
        <v>74</v>
      </c>
      <c r="CR27" s="91" t="s">
        <v>74</v>
      </c>
      <c r="CS27" s="21"/>
      <c r="CT27" s="91" t="s">
        <v>77</v>
      </c>
      <c r="CU27" s="91" t="s">
        <v>163</v>
      </c>
      <c r="CV27" s="91"/>
      <c r="CW27" s="91"/>
      <c r="CX27" s="91" t="s">
        <v>95</v>
      </c>
      <c r="CY27" s="91" t="s">
        <v>146</v>
      </c>
      <c r="CZ27" s="21"/>
      <c r="DA27" s="21"/>
      <c r="DB27" s="21"/>
      <c r="DC27" s="21"/>
      <c r="DD27" s="21"/>
      <c r="DE27" s="21"/>
      <c r="DF27" s="92" t="s">
        <v>164</v>
      </c>
      <c r="DG27" s="91">
        <v>1</v>
      </c>
      <c r="DH27" s="91"/>
      <c r="DI27" s="91"/>
      <c r="DJ27" s="91">
        <v>1</v>
      </c>
      <c r="DK27" s="91">
        <v>1</v>
      </c>
      <c r="DL27" s="91"/>
      <c r="DM27" s="91"/>
      <c r="DN27" s="91" t="s">
        <v>72</v>
      </c>
      <c r="DO27" s="91" t="s">
        <v>165</v>
      </c>
      <c r="DP27" s="91" t="s">
        <v>72</v>
      </c>
      <c r="DQ27" s="91" t="s">
        <v>72</v>
      </c>
      <c r="DR27" s="91" t="s">
        <v>166</v>
      </c>
      <c r="DS27" s="91"/>
      <c r="DT27" s="91"/>
      <c r="DU27" s="91"/>
      <c r="DV27" s="91"/>
      <c r="DW27" s="91"/>
      <c r="DX27" s="91"/>
      <c r="DY27" s="21"/>
    </row>
    <row r="28" spans="1:129" s="90" customFormat="1" ht="51.95" customHeight="1" x14ac:dyDescent="0.2">
      <c r="A28" s="90">
        <v>27</v>
      </c>
      <c r="B28" s="91" t="s">
        <v>398</v>
      </c>
      <c r="C28" s="91" t="s">
        <v>408</v>
      </c>
      <c r="D28" s="91">
        <v>1</v>
      </c>
      <c r="E28" s="91" t="s">
        <v>963</v>
      </c>
      <c r="F28" s="91" t="s">
        <v>151</v>
      </c>
      <c r="G28" s="91" t="s">
        <v>72</v>
      </c>
      <c r="H28" s="91">
        <v>1</v>
      </c>
      <c r="I28" s="91">
        <v>0</v>
      </c>
      <c r="J28" s="91">
        <v>0</v>
      </c>
      <c r="K28" s="91">
        <v>1</v>
      </c>
      <c r="L28" s="91">
        <v>0</v>
      </c>
      <c r="M28" s="91">
        <v>0</v>
      </c>
      <c r="N28" s="91">
        <f t="shared" si="0"/>
        <v>2</v>
      </c>
      <c r="O28" s="91">
        <f t="shared" si="1"/>
        <v>1</v>
      </c>
      <c r="P28" s="91">
        <f t="shared" si="2"/>
        <v>1</v>
      </c>
      <c r="Q28" s="91" t="s">
        <v>77</v>
      </c>
      <c r="R28" s="91"/>
      <c r="S28" s="91" t="s">
        <v>399</v>
      </c>
      <c r="T28" s="92" t="s">
        <v>479</v>
      </c>
      <c r="U28" s="92" t="s">
        <v>482</v>
      </c>
      <c r="V28" s="91"/>
      <c r="W28" s="91"/>
      <c r="X28" s="91" t="s">
        <v>154</v>
      </c>
      <c r="Y28" s="21"/>
      <c r="Z28" s="91" t="s">
        <v>72</v>
      </c>
      <c r="AA28" s="21">
        <v>1</v>
      </c>
      <c r="AB28" s="91" t="s">
        <v>72</v>
      </c>
      <c r="AC28" s="91" t="s">
        <v>72</v>
      </c>
      <c r="AD28" s="21"/>
      <c r="AE28" s="91" t="s">
        <v>75</v>
      </c>
      <c r="AF28" s="91" t="s">
        <v>72</v>
      </c>
      <c r="AG28" s="91"/>
      <c r="AH28" s="91">
        <v>1</v>
      </c>
      <c r="AI28" s="91">
        <v>1</v>
      </c>
      <c r="AJ28" s="91">
        <v>1</v>
      </c>
      <c r="AK28" s="91">
        <v>1</v>
      </c>
      <c r="AL28" s="91" t="s">
        <v>72</v>
      </c>
      <c r="AM28" s="91" t="s">
        <v>400</v>
      </c>
      <c r="AN28" s="91" t="s">
        <v>72</v>
      </c>
      <c r="AO28" s="91" t="s">
        <v>111</v>
      </c>
      <c r="AP28" s="91" t="s">
        <v>77</v>
      </c>
      <c r="AQ28" s="91" t="s">
        <v>111</v>
      </c>
      <c r="AR28" s="91" t="s">
        <v>78</v>
      </c>
      <c r="AS28" s="91" t="s">
        <v>360</v>
      </c>
      <c r="AT28" s="91" t="s">
        <v>79</v>
      </c>
      <c r="AU28" s="92" t="s">
        <v>113</v>
      </c>
      <c r="AV28" s="91">
        <v>1</v>
      </c>
      <c r="AW28" s="91">
        <v>1</v>
      </c>
      <c r="AY28" s="90">
        <v>1</v>
      </c>
      <c r="BB28" s="91" t="s">
        <v>72</v>
      </c>
      <c r="BC28" s="91" t="s">
        <v>401</v>
      </c>
      <c r="BD28" s="91" t="s">
        <v>72</v>
      </c>
      <c r="BE28" s="91" t="s">
        <v>72</v>
      </c>
      <c r="BF28" s="91" t="s">
        <v>82</v>
      </c>
      <c r="BG28" s="92" t="s">
        <v>402</v>
      </c>
      <c r="BH28" s="91">
        <v>1</v>
      </c>
      <c r="BI28" s="91">
        <v>1</v>
      </c>
      <c r="BJ28" s="91"/>
      <c r="BK28" s="91"/>
      <c r="BL28" s="91" t="s">
        <v>84</v>
      </c>
      <c r="BM28" s="91" t="s">
        <v>74</v>
      </c>
      <c r="BN28" s="91" t="s">
        <v>72</v>
      </c>
      <c r="BO28" s="91" t="s">
        <v>74</v>
      </c>
      <c r="BP28" s="92" t="s">
        <v>265</v>
      </c>
      <c r="BQ28" s="91" t="s">
        <v>82</v>
      </c>
      <c r="BR28" s="91" t="s">
        <v>403</v>
      </c>
      <c r="BS28" s="91" t="s">
        <v>86</v>
      </c>
      <c r="BT28" s="91">
        <v>1</v>
      </c>
      <c r="BU28" s="91"/>
      <c r="BV28" s="91">
        <v>1</v>
      </c>
      <c r="BW28" s="91">
        <v>1</v>
      </c>
      <c r="BX28" s="91"/>
      <c r="BY28" s="91" t="s">
        <v>87</v>
      </c>
      <c r="BZ28" s="91" t="s">
        <v>139</v>
      </c>
      <c r="CA28" s="91" t="s">
        <v>88</v>
      </c>
      <c r="CB28" s="91" t="s">
        <v>139</v>
      </c>
      <c r="CC28" s="91" t="s">
        <v>139</v>
      </c>
      <c r="CD28" s="91" t="s">
        <v>139</v>
      </c>
      <c r="CE28" s="91" t="s">
        <v>89</v>
      </c>
      <c r="CF28" s="91" t="s">
        <v>90</v>
      </c>
      <c r="CG28" s="91">
        <v>1</v>
      </c>
      <c r="CH28" s="91"/>
      <c r="CI28" s="91"/>
      <c r="CJ28" s="91"/>
      <c r="CK28" s="91" t="s">
        <v>91</v>
      </c>
      <c r="CL28" s="91" t="s">
        <v>144</v>
      </c>
      <c r="CM28" s="91" t="s">
        <v>74</v>
      </c>
      <c r="CN28" s="21"/>
      <c r="CO28" s="91" t="s">
        <v>144</v>
      </c>
      <c r="CP28" s="91" t="s">
        <v>82</v>
      </c>
      <c r="CQ28" s="91" t="s">
        <v>74</v>
      </c>
      <c r="CR28" s="91" t="s">
        <v>74</v>
      </c>
      <c r="CS28" s="21"/>
      <c r="CT28" s="91" t="s">
        <v>77</v>
      </c>
      <c r="CU28" s="91" t="s">
        <v>404</v>
      </c>
      <c r="CV28" s="91"/>
      <c r="CW28" s="91"/>
      <c r="CX28" s="91" t="s">
        <v>95</v>
      </c>
      <c r="CY28" s="91" t="s">
        <v>146</v>
      </c>
      <c r="CZ28" s="21"/>
      <c r="DA28" s="21"/>
      <c r="DB28" s="21"/>
      <c r="DC28" s="21"/>
      <c r="DD28" s="21"/>
      <c r="DE28" s="21"/>
      <c r="DF28" s="91" t="s">
        <v>106</v>
      </c>
      <c r="DG28" s="91">
        <v>1</v>
      </c>
      <c r="DH28" s="91">
        <v>1</v>
      </c>
      <c r="DI28" s="91">
        <v>1</v>
      </c>
      <c r="DJ28" s="91">
        <v>1</v>
      </c>
      <c r="DK28" s="91"/>
      <c r="DL28" s="91"/>
      <c r="DM28" s="91"/>
      <c r="DN28" s="91" t="s">
        <v>72</v>
      </c>
      <c r="DO28" s="91" t="s">
        <v>107</v>
      </c>
      <c r="DP28" s="91" t="s">
        <v>72</v>
      </c>
      <c r="DQ28" s="91" t="s">
        <v>72</v>
      </c>
      <c r="DR28" s="91" t="s">
        <v>405</v>
      </c>
      <c r="DS28" s="91"/>
      <c r="DT28" s="91"/>
      <c r="DU28" s="91"/>
      <c r="DV28" s="91"/>
      <c r="DW28" s="91"/>
      <c r="DX28" s="91"/>
      <c r="DY28" s="91" t="s">
        <v>406</v>
      </c>
    </row>
    <row r="29" spans="1:129" s="90" customFormat="1" ht="51.95" customHeight="1" x14ac:dyDescent="0.2">
      <c r="N29" s="91"/>
      <c r="BW29" s="92"/>
    </row>
  </sheetData>
  <autoFilter ref="B1:DY28" xr:uid="{8B4E42E4-1AB9-4382-9AE4-3825F645B067}">
    <sortState xmlns:xlrd2="http://schemas.microsoft.com/office/spreadsheetml/2017/richdata2" ref="B2:DY28">
      <sortCondition ref="B1:B28"/>
    </sortState>
  </autoFilter>
  <conditionalFormatting sqref="B1:B1048576">
    <cfRule type="duplicateValues" dxfId="1" priority="1"/>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04897-BB48-4FB3-865B-612F4973C641}">
  <dimension ref="A2:CR202"/>
  <sheetViews>
    <sheetView workbookViewId="0"/>
  </sheetViews>
  <sheetFormatPr defaultColWidth="35.7109375" defaultRowHeight="12.75" x14ac:dyDescent="0.2"/>
  <cols>
    <col min="1" max="1" width="19.5703125" bestFit="1" customWidth="1"/>
    <col min="2" max="2" width="17" bestFit="1" customWidth="1"/>
    <col min="3" max="3" width="11.140625" bestFit="1" customWidth="1"/>
    <col min="4" max="4" width="4.5703125" bestFit="1" customWidth="1"/>
    <col min="5" max="5" width="14.5703125" bestFit="1" customWidth="1"/>
    <col min="6" max="6" width="12.42578125" bestFit="1" customWidth="1"/>
    <col min="7" max="7" width="7.140625" bestFit="1" customWidth="1"/>
    <col min="8" max="8" width="11.7109375" bestFit="1" customWidth="1"/>
    <col min="9" max="9" width="8.42578125" bestFit="1" customWidth="1"/>
    <col min="10" max="10" width="13.7109375" bestFit="1" customWidth="1"/>
    <col min="11" max="11" width="6.5703125" bestFit="1" customWidth="1"/>
    <col min="12" max="12" width="7.5703125" bestFit="1" customWidth="1"/>
    <col min="13" max="13" width="23.7109375" bestFit="1" customWidth="1"/>
    <col min="14" max="14" width="49.42578125" bestFit="1" customWidth="1"/>
    <col min="15" max="15" width="97.5703125" bestFit="1" customWidth="1"/>
    <col min="16" max="16" width="11.7109375" bestFit="1" customWidth="1"/>
    <col min="17" max="96" width="35.7109375" customWidth="1"/>
  </cols>
  <sheetData>
    <row r="2" spans="1:4" x14ac:dyDescent="0.2">
      <c r="A2" s="105" t="s">
        <v>541</v>
      </c>
      <c r="B2" s="106"/>
      <c r="C2" s="106"/>
    </row>
    <row r="3" spans="1:4" x14ac:dyDescent="0.2">
      <c r="A3" s="1" t="s">
        <v>416</v>
      </c>
      <c r="B3" s="1" t="s">
        <v>415</v>
      </c>
    </row>
    <row r="4" spans="1:4" x14ac:dyDescent="0.2">
      <c r="A4" s="25" t="s">
        <v>413</v>
      </c>
      <c r="B4" s="88" t="s">
        <v>82</v>
      </c>
      <c r="C4" s="89" t="s">
        <v>414</v>
      </c>
    </row>
    <row r="5" spans="1:4" x14ac:dyDescent="0.2">
      <c r="A5" s="15" t="s">
        <v>412</v>
      </c>
      <c r="B5" s="26">
        <v>2</v>
      </c>
      <c r="C5" s="3">
        <v>2</v>
      </c>
    </row>
    <row r="6" spans="1:4" x14ac:dyDescent="0.2">
      <c r="A6" s="15" t="s">
        <v>409</v>
      </c>
      <c r="B6" s="26">
        <v>9</v>
      </c>
      <c r="C6" s="3">
        <v>9</v>
      </c>
    </row>
    <row r="7" spans="1:4" x14ac:dyDescent="0.2">
      <c r="A7" s="15" t="s">
        <v>410</v>
      </c>
      <c r="B7" s="26">
        <v>9</v>
      </c>
      <c r="C7" s="3">
        <v>9</v>
      </c>
    </row>
    <row r="8" spans="1:4" x14ac:dyDescent="0.2">
      <c r="A8" s="15" t="s">
        <v>408</v>
      </c>
      <c r="B8" s="26">
        <v>7</v>
      </c>
      <c r="C8" s="3">
        <v>7</v>
      </c>
    </row>
    <row r="9" spans="1:4" x14ac:dyDescent="0.2">
      <c r="A9" s="15" t="s">
        <v>414</v>
      </c>
      <c r="B9" s="26">
        <v>27</v>
      </c>
      <c r="C9" s="3">
        <v>27</v>
      </c>
    </row>
    <row r="16" spans="1:4" ht="36.75" customHeight="1" x14ac:dyDescent="0.2">
      <c r="A16" s="105" t="s">
        <v>547</v>
      </c>
      <c r="B16" s="106"/>
      <c r="C16" s="106"/>
      <c r="D16" s="104"/>
    </row>
    <row r="17" spans="1:24" x14ac:dyDescent="0.2">
      <c r="A17" s="1" t="s">
        <v>416</v>
      </c>
      <c r="B17" s="1" t="s">
        <v>415</v>
      </c>
    </row>
    <row r="18" spans="1:24" s="19" customFormat="1" ht="369.75" x14ac:dyDescent="0.2">
      <c r="A18" s="20" t="s">
        <v>413</v>
      </c>
      <c r="B18" s="86" t="s">
        <v>184</v>
      </c>
      <c r="C18" s="86" t="s">
        <v>216</v>
      </c>
      <c r="D18" s="86" t="s">
        <v>349</v>
      </c>
      <c r="E18" s="86" t="s">
        <v>337</v>
      </c>
      <c r="F18" s="86" t="s">
        <v>85</v>
      </c>
      <c r="G18" s="86" t="s">
        <v>392</v>
      </c>
      <c r="H18" s="86" t="s">
        <v>307</v>
      </c>
      <c r="I18" s="86" t="s">
        <v>234</v>
      </c>
      <c r="J18" s="86" t="s">
        <v>197</v>
      </c>
      <c r="K18" s="86" t="s">
        <v>244</v>
      </c>
      <c r="L18" s="86" t="s">
        <v>403</v>
      </c>
      <c r="M18" s="87" t="s">
        <v>366</v>
      </c>
      <c r="N18" s="89" t="s">
        <v>542</v>
      </c>
      <c r="O18" s="89" t="s">
        <v>872</v>
      </c>
      <c r="P18" s="87" t="s">
        <v>414</v>
      </c>
      <c r="Q18"/>
      <c r="R18"/>
      <c r="S18"/>
      <c r="T18"/>
      <c r="U18"/>
      <c r="V18"/>
      <c r="W18"/>
      <c r="X18"/>
    </row>
    <row r="19" spans="1:24" x14ac:dyDescent="0.2">
      <c r="A19" s="15" t="s">
        <v>412</v>
      </c>
      <c r="B19" s="26"/>
      <c r="C19" s="26"/>
      <c r="D19" s="26"/>
      <c r="E19" s="26"/>
      <c r="F19" s="26">
        <v>1</v>
      </c>
      <c r="G19" s="26"/>
      <c r="H19" s="26"/>
      <c r="I19" s="26"/>
      <c r="J19" s="26">
        <v>1</v>
      </c>
      <c r="K19" s="26"/>
      <c r="L19" s="26"/>
      <c r="M19" s="3"/>
      <c r="N19" s="3"/>
      <c r="O19" s="3"/>
      <c r="P19" s="3">
        <v>2</v>
      </c>
    </row>
    <row r="20" spans="1:24" x14ac:dyDescent="0.2">
      <c r="A20" s="15" t="s">
        <v>409</v>
      </c>
      <c r="B20" s="26"/>
      <c r="C20" s="26">
        <v>1</v>
      </c>
      <c r="D20" s="26">
        <v>1</v>
      </c>
      <c r="E20" s="26"/>
      <c r="F20" s="26">
        <v>2</v>
      </c>
      <c r="G20" s="26">
        <v>1</v>
      </c>
      <c r="H20" s="26"/>
      <c r="I20" s="26"/>
      <c r="J20" s="26"/>
      <c r="K20" s="26">
        <v>3</v>
      </c>
      <c r="L20" s="26"/>
      <c r="M20" s="3"/>
      <c r="N20" s="3">
        <v>1</v>
      </c>
      <c r="O20" s="3"/>
      <c r="P20" s="3">
        <v>9</v>
      </c>
    </row>
    <row r="21" spans="1:24" x14ac:dyDescent="0.2">
      <c r="A21" s="15" t="s">
        <v>410</v>
      </c>
      <c r="B21" s="26"/>
      <c r="C21" s="26"/>
      <c r="D21" s="26"/>
      <c r="E21" s="26"/>
      <c r="F21" s="26">
        <v>3</v>
      </c>
      <c r="G21" s="26"/>
      <c r="H21" s="26">
        <v>1</v>
      </c>
      <c r="I21" s="26">
        <v>1</v>
      </c>
      <c r="J21" s="26"/>
      <c r="K21" s="26"/>
      <c r="L21" s="26"/>
      <c r="M21" s="3">
        <v>1</v>
      </c>
      <c r="N21" s="3">
        <v>2</v>
      </c>
      <c r="O21" s="3">
        <v>1</v>
      </c>
      <c r="P21" s="3">
        <v>9</v>
      </c>
    </row>
    <row r="22" spans="1:24" x14ac:dyDescent="0.2">
      <c r="A22" s="15" t="s">
        <v>408</v>
      </c>
      <c r="B22" s="26">
        <v>1</v>
      </c>
      <c r="C22" s="26"/>
      <c r="D22" s="26"/>
      <c r="E22" s="26">
        <v>1</v>
      </c>
      <c r="F22" s="26">
        <v>1</v>
      </c>
      <c r="G22" s="26"/>
      <c r="H22" s="26"/>
      <c r="I22" s="26"/>
      <c r="J22" s="26"/>
      <c r="K22" s="26">
        <v>3</v>
      </c>
      <c r="L22" s="26">
        <v>1</v>
      </c>
      <c r="M22" s="3"/>
      <c r="N22" s="3"/>
      <c r="O22" s="3"/>
      <c r="P22" s="3">
        <v>7</v>
      </c>
    </row>
    <row r="23" spans="1:24" x14ac:dyDescent="0.2">
      <c r="A23" s="15" t="s">
        <v>414</v>
      </c>
      <c r="B23" s="26">
        <v>1</v>
      </c>
      <c r="C23" s="26">
        <v>1</v>
      </c>
      <c r="D23" s="26">
        <v>1</v>
      </c>
      <c r="E23" s="26">
        <v>1</v>
      </c>
      <c r="F23" s="26">
        <v>7</v>
      </c>
      <c r="G23" s="26">
        <v>1</v>
      </c>
      <c r="H23" s="26">
        <v>1</v>
      </c>
      <c r="I23" s="26">
        <v>1</v>
      </c>
      <c r="J23" s="26">
        <v>1</v>
      </c>
      <c r="K23" s="26">
        <v>6</v>
      </c>
      <c r="L23" s="26">
        <v>1</v>
      </c>
      <c r="M23" s="3">
        <v>1</v>
      </c>
      <c r="N23" s="3">
        <v>3</v>
      </c>
      <c r="O23" s="3">
        <v>1</v>
      </c>
      <c r="P23" s="3">
        <v>27</v>
      </c>
    </row>
    <row r="25" spans="1:24" x14ac:dyDescent="0.2">
      <c r="A25" s="7" t="s">
        <v>543</v>
      </c>
    </row>
    <row r="31" spans="1:24" x14ac:dyDescent="0.2">
      <c r="A31" s="112" t="s">
        <v>548</v>
      </c>
      <c r="B31" s="113"/>
      <c r="C31" s="113"/>
      <c r="D31" s="114"/>
    </row>
    <row r="32" spans="1:24" s="19" customFormat="1" ht="78" customHeight="1" x14ac:dyDescent="0.2">
      <c r="A32" s="20" t="s">
        <v>413</v>
      </c>
      <c r="B32" s="86" t="s">
        <v>558</v>
      </c>
      <c r="C32" s="86" t="s">
        <v>559</v>
      </c>
      <c r="D32" s="86" t="s">
        <v>560</v>
      </c>
      <c r="E32" s="86" t="s">
        <v>561</v>
      </c>
      <c r="F32"/>
    </row>
    <row r="33" spans="1:96" s="19" customFormat="1" x14ac:dyDescent="0.2">
      <c r="A33" s="15" t="s">
        <v>412</v>
      </c>
      <c r="B33" s="26">
        <v>2</v>
      </c>
      <c r="C33" s="26">
        <v>1</v>
      </c>
      <c r="D33" s="26">
        <v>1</v>
      </c>
      <c r="E33" s="26"/>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row>
    <row r="34" spans="1:96" x14ac:dyDescent="0.2">
      <c r="A34" s="15" t="s">
        <v>409</v>
      </c>
      <c r="B34" s="26">
        <v>6</v>
      </c>
      <c r="C34" s="26">
        <v>3</v>
      </c>
      <c r="D34" s="26">
        <v>7</v>
      </c>
      <c r="E34" s="26">
        <v>7</v>
      </c>
    </row>
    <row r="35" spans="1:96" x14ac:dyDescent="0.2">
      <c r="A35" s="15" t="s">
        <v>410</v>
      </c>
      <c r="B35" s="26">
        <v>5</v>
      </c>
      <c r="C35" s="26">
        <v>5</v>
      </c>
      <c r="D35" s="26">
        <v>8</v>
      </c>
      <c r="E35" s="26">
        <v>9</v>
      </c>
    </row>
    <row r="36" spans="1:96" x14ac:dyDescent="0.2">
      <c r="A36" s="15" t="s">
        <v>408</v>
      </c>
      <c r="B36" s="26">
        <v>2</v>
      </c>
      <c r="C36" s="26">
        <v>5</v>
      </c>
      <c r="D36" s="26">
        <v>6</v>
      </c>
      <c r="E36" s="26">
        <v>5</v>
      </c>
    </row>
    <row r="37" spans="1:96" x14ac:dyDescent="0.2">
      <c r="A37" s="15" t="s">
        <v>414</v>
      </c>
      <c r="B37" s="26">
        <v>15</v>
      </c>
      <c r="C37" s="26">
        <v>14</v>
      </c>
      <c r="D37" s="26">
        <v>22</v>
      </c>
      <c r="E37" s="26">
        <v>21</v>
      </c>
    </row>
    <row r="42" spans="1:96" x14ac:dyDescent="0.2">
      <c r="A42" s="112" t="s">
        <v>562</v>
      </c>
      <c r="B42" s="113"/>
      <c r="C42" s="113"/>
      <c r="D42" s="114"/>
    </row>
    <row r="43" spans="1:96" x14ac:dyDescent="0.2">
      <c r="A43" s="1" t="s">
        <v>416</v>
      </c>
      <c r="B43" s="1" t="s">
        <v>415</v>
      </c>
    </row>
    <row r="44" spans="1:96" x14ac:dyDescent="0.2">
      <c r="A44" s="25" t="s">
        <v>413</v>
      </c>
      <c r="B44" s="88" t="s">
        <v>553</v>
      </c>
      <c r="C44" s="88" t="s">
        <v>557</v>
      </c>
      <c r="D44" s="88" t="s">
        <v>555</v>
      </c>
      <c r="E44" s="88" t="s">
        <v>551</v>
      </c>
      <c r="F44" s="88" t="s">
        <v>556</v>
      </c>
      <c r="G44" s="89" t="s">
        <v>417</v>
      </c>
      <c r="H44" s="89" t="s">
        <v>414</v>
      </c>
    </row>
    <row r="45" spans="1:96" x14ac:dyDescent="0.2">
      <c r="A45" s="15" t="s">
        <v>412</v>
      </c>
      <c r="B45" s="26"/>
      <c r="C45" s="26"/>
      <c r="D45" s="26"/>
      <c r="E45" s="26"/>
      <c r="F45" s="26"/>
      <c r="G45" s="3">
        <v>2</v>
      </c>
      <c r="H45" s="3">
        <v>2</v>
      </c>
    </row>
    <row r="46" spans="1:96" x14ac:dyDescent="0.2">
      <c r="A46" s="15" t="s">
        <v>409</v>
      </c>
      <c r="B46" s="26">
        <v>1</v>
      </c>
      <c r="C46" s="26">
        <v>1</v>
      </c>
      <c r="D46" s="26">
        <v>2</v>
      </c>
      <c r="E46" s="26">
        <v>1</v>
      </c>
      <c r="F46" s="26">
        <v>1</v>
      </c>
      <c r="G46" s="3">
        <v>3</v>
      </c>
      <c r="H46" s="3">
        <v>9</v>
      </c>
    </row>
    <row r="47" spans="1:96" x14ac:dyDescent="0.2">
      <c r="A47" s="15" t="s">
        <v>410</v>
      </c>
      <c r="B47" s="26"/>
      <c r="C47" s="26"/>
      <c r="D47" s="26"/>
      <c r="E47" s="26">
        <v>2</v>
      </c>
      <c r="F47" s="26"/>
      <c r="G47" s="3">
        <v>7</v>
      </c>
      <c r="H47" s="3">
        <v>9</v>
      </c>
    </row>
    <row r="48" spans="1:96" x14ac:dyDescent="0.2">
      <c r="A48" s="15" t="s">
        <v>408</v>
      </c>
      <c r="B48" s="26"/>
      <c r="C48" s="26"/>
      <c r="D48" s="26">
        <v>1</v>
      </c>
      <c r="E48" s="26">
        <v>1</v>
      </c>
      <c r="F48" s="26"/>
      <c r="G48" s="3">
        <v>5</v>
      </c>
      <c r="H48" s="3">
        <v>7</v>
      </c>
    </row>
    <row r="49" spans="1:9" x14ac:dyDescent="0.2">
      <c r="A49" s="15" t="s">
        <v>417</v>
      </c>
      <c r="B49" s="26"/>
      <c r="C49" s="26"/>
      <c r="D49" s="26"/>
      <c r="E49" s="26"/>
      <c r="F49" s="26"/>
      <c r="G49" s="3"/>
      <c r="H49" s="3"/>
    </row>
    <row r="50" spans="1:9" x14ac:dyDescent="0.2">
      <c r="A50" s="15" t="s">
        <v>414</v>
      </c>
      <c r="B50" s="26">
        <v>1</v>
      </c>
      <c r="C50" s="26">
        <v>1</v>
      </c>
      <c r="D50" s="26">
        <v>3</v>
      </c>
      <c r="E50" s="26">
        <v>4</v>
      </c>
      <c r="F50" s="26">
        <v>1</v>
      </c>
      <c r="G50" s="3">
        <v>17</v>
      </c>
      <c r="H50" s="3">
        <v>27</v>
      </c>
    </row>
    <row r="54" spans="1:9" ht="30.75" customHeight="1" x14ac:dyDescent="0.2">
      <c r="A54" s="112" t="s">
        <v>585</v>
      </c>
      <c r="B54" s="113"/>
      <c r="C54" s="113"/>
      <c r="D54" s="114"/>
    </row>
    <row r="55" spans="1:9" ht="31.5" customHeight="1" x14ac:dyDescent="0.2">
      <c r="A55" s="27"/>
      <c r="B55" s="27" t="s">
        <v>563</v>
      </c>
      <c r="C55" s="27" t="s">
        <v>551</v>
      </c>
      <c r="D55" s="27" t="s">
        <v>565</v>
      </c>
      <c r="E55" s="27" t="s">
        <v>557</v>
      </c>
      <c r="F55" s="27" t="s">
        <v>564</v>
      </c>
      <c r="G55" s="48"/>
      <c r="H55" s="48"/>
      <c r="I55" s="48"/>
    </row>
    <row r="56" spans="1:9" x14ac:dyDescent="0.2">
      <c r="A56" s="15" t="s">
        <v>412</v>
      </c>
      <c r="B56" s="13"/>
      <c r="C56" s="26"/>
      <c r="D56" s="26"/>
      <c r="E56" s="26"/>
      <c r="F56" s="26"/>
      <c r="G56" s="48"/>
      <c r="H56" s="37"/>
      <c r="I56" s="48"/>
    </row>
    <row r="57" spans="1:9" x14ac:dyDescent="0.2">
      <c r="A57" s="15" t="s">
        <v>409</v>
      </c>
      <c r="B57" s="13">
        <v>1</v>
      </c>
      <c r="C57" s="26">
        <v>3</v>
      </c>
      <c r="D57" s="26">
        <v>1</v>
      </c>
      <c r="E57" s="26">
        <v>1</v>
      </c>
      <c r="F57" s="26">
        <v>1</v>
      </c>
      <c r="G57" s="48"/>
      <c r="H57" s="48"/>
      <c r="I57" s="48"/>
    </row>
    <row r="58" spans="1:9" x14ac:dyDescent="0.2">
      <c r="A58" s="15" t="s">
        <v>410</v>
      </c>
      <c r="B58" s="13"/>
      <c r="C58" s="26">
        <v>2</v>
      </c>
      <c r="D58" s="26"/>
      <c r="E58" s="26"/>
      <c r="F58" s="26">
        <v>1</v>
      </c>
      <c r="G58" s="48"/>
      <c r="H58" s="37"/>
      <c r="I58" s="48"/>
    </row>
    <row r="59" spans="1:9" x14ac:dyDescent="0.2">
      <c r="A59" s="15" t="s">
        <v>408</v>
      </c>
      <c r="B59" s="13"/>
      <c r="C59" s="26">
        <v>1</v>
      </c>
      <c r="D59" s="26"/>
      <c r="E59" s="26"/>
      <c r="F59" s="26">
        <v>1</v>
      </c>
      <c r="G59" s="48"/>
      <c r="H59" s="37"/>
      <c r="I59" s="48"/>
    </row>
    <row r="60" spans="1:9" x14ac:dyDescent="0.2">
      <c r="A60" s="15" t="s">
        <v>417</v>
      </c>
      <c r="B60" s="13"/>
      <c r="C60" s="26"/>
      <c r="D60" s="26"/>
      <c r="E60" s="26"/>
      <c r="F60" s="26"/>
      <c r="G60" s="48"/>
      <c r="H60" s="37"/>
      <c r="I60" s="48"/>
    </row>
    <row r="61" spans="1:9" x14ac:dyDescent="0.2">
      <c r="A61" s="28" t="s">
        <v>414</v>
      </c>
      <c r="B61" s="28">
        <f>SUM(B56:B60)</f>
        <v>1</v>
      </c>
      <c r="C61" s="28">
        <f>SUM(C56:C60)</f>
        <v>6</v>
      </c>
      <c r="D61" s="28">
        <f>SUM(D56:D60)</f>
        <v>1</v>
      </c>
      <c r="E61" s="28">
        <f>SUM(E56:E60)</f>
        <v>1</v>
      </c>
      <c r="F61" s="28">
        <f>SUM(F56:F60)</f>
        <v>3</v>
      </c>
      <c r="G61" s="48"/>
      <c r="H61" s="37"/>
      <c r="I61" s="48"/>
    </row>
    <row r="62" spans="1:9" x14ac:dyDescent="0.2">
      <c r="G62" s="48"/>
      <c r="H62" s="48"/>
      <c r="I62" s="48"/>
    </row>
    <row r="63" spans="1:9" x14ac:dyDescent="0.2">
      <c r="G63" s="48"/>
      <c r="H63" s="48"/>
      <c r="I63" s="48"/>
    </row>
    <row r="66" spans="1:8" x14ac:dyDescent="0.2">
      <c r="A66" s="105" t="s">
        <v>568</v>
      </c>
      <c r="B66" s="106"/>
    </row>
    <row r="67" spans="1:8" x14ac:dyDescent="0.2">
      <c r="A67" s="1" t="s">
        <v>416</v>
      </c>
      <c r="B67" s="1" t="s">
        <v>415</v>
      </c>
    </row>
    <row r="68" spans="1:8" x14ac:dyDescent="0.2">
      <c r="A68" s="1" t="s">
        <v>413</v>
      </c>
      <c r="B68" s="89" t="s">
        <v>103</v>
      </c>
      <c r="C68" s="89" t="s">
        <v>87</v>
      </c>
      <c r="D68" s="89" t="s">
        <v>414</v>
      </c>
    </row>
    <row r="69" spans="1:8" x14ac:dyDescent="0.2">
      <c r="A69" s="2" t="s">
        <v>412</v>
      </c>
      <c r="B69" s="3"/>
      <c r="C69" s="3">
        <v>2</v>
      </c>
      <c r="D69" s="3">
        <v>2</v>
      </c>
    </row>
    <row r="70" spans="1:8" x14ac:dyDescent="0.2">
      <c r="A70" s="2" t="s">
        <v>409</v>
      </c>
      <c r="B70" s="3">
        <v>1</v>
      </c>
      <c r="C70" s="3">
        <v>8</v>
      </c>
      <c r="D70" s="3">
        <v>9</v>
      </c>
    </row>
    <row r="71" spans="1:8" x14ac:dyDescent="0.2">
      <c r="A71" s="2" t="s">
        <v>410</v>
      </c>
      <c r="B71" s="3">
        <v>3</v>
      </c>
      <c r="C71" s="3">
        <v>6</v>
      </c>
      <c r="D71" s="3">
        <v>9</v>
      </c>
    </row>
    <row r="72" spans="1:8" x14ac:dyDescent="0.2">
      <c r="A72" s="2" t="s">
        <v>408</v>
      </c>
      <c r="B72" s="3">
        <v>1</v>
      </c>
      <c r="C72" s="3">
        <v>6</v>
      </c>
      <c r="D72" s="3">
        <v>7</v>
      </c>
    </row>
    <row r="73" spans="1:8" x14ac:dyDescent="0.2">
      <c r="A73" s="2" t="s">
        <v>414</v>
      </c>
      <c r="B73" s="3">
        <v>5</v>
      </c>
      <c r="C73" s="58">
        <v>22</v>
      </c>
      <c r="D73" s="3">
        <v>27</v>
      </c>
    </row>
    <row r="78" spans="1:8" ht="18" customHeight="1" x14ac:dyDescent="0.2">
      <c r="A78" s="105" t="s">
        <v>569</v>
      </c>
      <c r="B78" s="106"/>
    </row>
    <row r="79" spans="1:8" x14ac:dyDescent="0.2">
      <c r="A79" s="1" t="s">
        <v>416</v>
      </c>
      <c r="B79" s="1" t="s">
        <v>415</v>
      </c>
    </row>
    <row r="80" spans="1:8" x14ac:dyDescent="0.2">
      <c r="A80" s="1" t="s">
        <v>413</v>
      </c>
      <c r="B80" s="89">
        <v>0</v>
      </c>
      <c r="C80" s="89" t="s">
        <v>139</v>
      </c>
      <c r="D80" s="89" t="s">
        <v>88</v>
      </c>
      <c r="E80" s="89" t="s">
        <v>103</v>
      </c>
      <c r="F80" s="89" t="s">
        <v>87</v>
      </c>
      <c r="G80" s="89" t="s">
        <v>417</v>
      </c>
      <c r="H80" s="89" t="s">
        <v>414</v>
      </c>
    </row>
    <row r="81" spans="1:8" x14ac:dyDescent="0.2">
      <c r="A81" s="2" t="s">
        <v>412</v>
      </c>
      <c r="B81" s="3"/>
      <c r="C81" s="3"/>
      <c r="D81" s="3"/>
      <c r="E81" s="3">
        <v>1</v>
      </c>
      <c r="F81" s="3">
        <v>1</v>
      </c>
      <c r="G81" s="3"/>
      <c r="H81" s="3">
        <v>2</v>
      </c>
    </row>
    <row r="82" spans="1:8" x14ac:dyDescent="0.2">
      <c r="A82" s="2" t="s">
        <v>409</v>
      </c>
      <c r="B82" s="3"/>
      <c r="C82" s="3">
        <v>3</v>
      </c>
      <c r="D82" s="3">
        <v>3</v>
      </c>
      <c r="E82" s="3">
        <v>1</v>
      </c>
      <c r="F82" s="3">
        <v>1</v>
      </c>
      <c r="G82" s="3">
        <v>1</v>
      </c>
      <c r="H82" s="3">
        <v>9</v>
      </c>
    </row>
    <row r="83" spans="1:8" x14ac:dyDescent="0.2">
      <c r="A83" s="2" t="s">
        <v>410</v>
      </c>
      <c r="B83" s="3"/>
      <c r="C83" s="3">
        <v>1</v>
      </c>
      <c r="D83" s="3">
        <v>5</v>
      </c>
      <c r="E83" s="3">
        <v>2</v>
      </c>
      <c r="F83" s="3"/>
      <c r="G83" s="3">
        <v>1</v>
      </c>
      <c r="H83" s="3">
        <v>9</v>
      </c>
    </row>
    <row r="84" spans="1:8" x14ac:dyDescent="0.2">
      <c r="A84" s="2" t="s">
        <v>408</v>
      </c>
      <c r="B84" s="3">
        <v>1</v>
      </c>
      <c r="C84" s="3">
        <v>1</v>
      </c>
      <c r="D84" s="3">
        <v>4</v>
      </c>
      <c r="E84" s="3"/>
      <c r="F84" s="3"/>
      <c r="G84" s="3">
        <v>1</v>
      </c>
      <c r="H84" s="3">
        <v>7</v>
      </c>
    </row>
    <row r="85" spans="1:8" x14ac:dyDescent="0.2">
      <c r="A85" s="2" t="s">
        <v>414</v>
      </c>
      <c r="B85" s="3">
        <v>1</v>
      </c>
      <c r="C85" s="3">
        <v>5</v>
      </c>
      <c r="D85" s="58">
        <v>12</v>
      </c>
      <c r="E85" s="3">
        <v>4</v>
      </c>
      <c r="F85" s="3">
        <v>2</v>
      </c>
      <c r="G85" s="3">
        <v>3</v>
      </c>
      <c r="H85" s="3">
        <v>27</v>
      </c>
    </row>
    <row r="89" spans="1:8" ht="29.25" customHeight="1" x14ac:dyDescent="0.2">
      <c r="A89" s="105" t="s">
        <v>570</v>
      </c>
      <c r="B89" s="106"/>
    </row>
    <row r="90" spans="1:8" x14ac:dyDescent="0.2">
      <c r="A90" s="1" t="s">
        <v>416</v>
      </c>
      <c r="B90" s="1" t="s">
        <v>415</v>
      </c>
    </row>
    <row r="91" spans="1:8" x14ac:dyDescent="0.2">
      <c r="A91" s="1" t="s">
        <v>413</v>
      </c>
      <c r="B91" s="89" t="s">
        <v>139</v>
      </c>
      <c r="C91" s="89" t="s">
        <v>88</v>
      </c>
      <c r="D91" s="89" t="s">
        <v>103</v>
      </c>
      <c r="E91" s="89" t="s">
        <v>87</v>
      </c>
      <c r="F91" s="89" t="s">
        <v>414</v>
      </c>
    </row>
    <row r="92" spans="1:8" x14ac:dyDescent="0.2">
      <c r="A92" s="2" t="s">
        <v>412</v>
      </c>
      <c r="B92" s="3">
        <v>1</v>
      </c>
      <c r="C92" s="3">
        <v>1</v>
      </c>
      <c r="D92" s="3"/>
      <c r="E92" s="3"/>
      <c r="F92" s="3">
        <v>2</v>
      </c>
    </row>
    <row r="93" spans="1:8" x14ac:dyDescent="0.2">
      <c r="A93" s="2" t="s">
        <v>409</v>
      </c>
      <c r="B93" s="3"/>
      <c r="C93" s="3">
        <v>4</v>
      </c>
      <c r="D93" s="3">
        <v>3</v>
      </c>
      <c r="E93" s="3">
        <v>2</v>
      </c>
      <c r="F93" s="3">
        <v>9</v>
      </c>
    </row>
    <row r="94" spans="1:8" x14ac:dyDescent="0.2">
      <c r="A94" s="2" t="s">
        <v>410</v>
      </c>
      <c r="B94" s="3"/>
      <c r="C94" s="3">
        <v>4</v>
      </c>
      <c r="D94" s="3">
        <v>2</v>
      </c>
      <c r="E94" s="3">
        <v>3</v>
      </c>
      <c r="F94" s="3">
        <v>9</v>
      </c>
    </row>
    <row r="95" spans="1:8" x14ac:dyDescent="0.2">
      <c r="A95" s="2" t="s">
        <v>408</v>
      </c>
      <c r="B95" s="3"/>
      <c r="C95" s="3">
        <v>1</v>
      </c>
      <c r="D95" s="3">
        <v>4</v>
      </c>
      <c r="E95" s="3">
        <v>2</v>
      </c>
      <c r="F95" s="3">
        <v>7</v>
      </c>
    </row>
    <row r="96" spans="1:8" x14ac:dyDescent="0.2">
      <c r="A96" s="2" t="s">
        <v>414</v>
      </c>
      <c r="B96" s="3">
        <v>1</v>
      </c>
      <c r="C96" s="58">
        <v>10</v>
      </c>
      <c r="D96" s="3">
        <v>9</v>
      </c>
      <c r="E96" s="3">
        <v>7</v>
      </c>
      <c r="F96" s="3">
        <v>27</v>
      </c>
    </row>
    <row r="100" spans="1:7" ht="37.5" customHeight="1" x14ac:dyDescent="0.2">
      <c r="A100" s="105" t="s">
        <v>571</v>
      </c>
      <c r="B100" s="106"/>
    </row>
    <row r="101" spans="1:7" x14ac:dyDescent="0.2">
      <c r="A101" s="1" t="s">
        <v>416</v>
      </c>
      <c r="B101" s="1" t="s">
        <v>415</v>
      </c>
    </row>
    <row r="102" spans="1:7" x14ac:dyDescent="0.2">
      <c r="A102" s="1" t="s">
        <v>413</v>
      </c>
      <c r="B102" s="89" t="s">
        <v>139</v>
      </c>
      <c r="C102" s="89" t="s">
        <v>88</v>
      </c>
      <c r="D102" s="89" t="s">
        <v>103</v>
      </c>
      <c r="E102" s="89" t="s">
        <v>87</v>
      </c>
      <c r="F102" s="89" t="s">
        <v>417</v>
      </c>
      <c r="G102" s="89" t="s">
        <v>414</v>
      </c>
    </row>
    <row r="103" spans="1:7" x14ac:dyDescent="0.2">
      <c r="A103" s="2" t="s">
        <v>412</v>
      </c>
      <c r="B103" s="3"/>
      <c r="C103" s="3">
        <v>1</v>
      </c>
      <c r="D103" s="3">
        <v>1</v>
      </c>
      <c r="E103" s="3"/>
      <c r="F103" s="3"/>
      <c r="G103" s="3">
        <v>2</v>
      </c>
    </row>
    <row r="104" spans="1:7" x14ac:dyDescent="0.2">
      <c r="A104" s="2" t="s">
        <v>409</v>
      </c>
      <c r="B104" s="3">
        <v>1</v>
      </c>
      <c r="C104" s="3">
        <v>1</v>
      </c>
      <c r="D104" s="3">
        <v>4</v>
      </c>
      <c r="E104" s="3">
        <v>2</v>
      </c>
      <c r="F104" s="3">
        <v>1</v>
      </c>
      <c r="G104" s="3">
        <v>9</v>
      </c>
    </row>
    <row r="105" spans="1:7" x14ac:dyDescent="0.2">
      <c r="A105" s="2" t="s">
        <v>410</v>
      </c>
      <c r="B105" s="3"/>
      <c r="C105" s="3">
        <v>1</v>
      </c>
      <c r="D105" s="3">
        <v>5</v>
      </c>
      <c r="E105" s="3">
        <v>2</v>
      </c>
      <c r="F105" s="3">
        <v>1</v>
      </c>
      <c r="G105" s="3">
        <v>9</v>
      </c>
    </row>
    <row r="106" spans="1:7" x14ac:dyDescent="0.2">
      <c r="A106" s="2" t="s">
        <v>408</v>
      </c>
      <c r="B106" s="3">
        <v>1</v>
      </c>
      <c r="C106" s="3">
        <v>2</v>
      </c>
      <c r="D106" s="3">
        <v>2</v>
      </c>
      <c r="E106" s="3">
        <v>1</v>
      </c>
      <c r="F106" s="3">
        <v>1</v>
      </c>
      <c r="G106" s="3">
        <v>7</v>
      </c>
    </row>
    <row r="107" spans="1:7" x14ac:dyDescent="0.2">
      <c r="A107" s="2" t="s">
        <v>414</v>
      </c>
      <c r="B107" s="3">
        <v>2</v>
      </c>
      <c r="C107" s="3">
        <v>5</v>
      </c>
      <c r="D107" s="58">
        <v>12</v>
      </c>
      <c r="E107" s="3">
        <v>5</v>
      </c>
      <c r="F107" s="3">
        <v>3</v>
      </c>
      <c r="G107" s="3">
        <v>27</v>
      </c>
    </row>
    <row r="113" spans="1:7" x14ac:dyDescent="0.2">
      <c r="A113" s="105" t="s">
        <v>572</v>
      </c>
      <c r="B113" s="106"/>
    </row>
    <row r="114" spans="1:7" x14ac:dyDescent="0.2">
      <c r="A114" s="1" t="s">
        <v>416</v>
      </c>
      <c r="B114" s="1" t="s">
        <v>415</v>
      </c>
    </row>
    <row r="115" spans="1:7" x14ac:dyDescent="0.2">
      <c r="A115" s="1" t="s">
        <v>413</v>
      </c>
      <c r="B115" s="89" t="s">
        <v>139</v>
      </c>
      <c r="C115" s="89" t="s">
        <v>88</v>
      </c>
      <c r="D115" s="89" t="s">
        <v>103</v>
      </c>
      <c r="E115" s="89" t="s">
        <v>87</v>
      </c>
      <c r="F115" s="89" t="s">
        <v>417</v>
      </c>
      <c r="G115" s="89" t="s">
        <v>414</v>
      </c>
    </row>
    <row r="116" spans="1:7" x14ac:dyDescent="0.2">
      <c r="A116" s="2" t="s">
        <v>412</v>
      </c>
      <c r="B116" s="3">
        <v>1</v>
      </c>
      <c r="C116" s="3">
        <v>1</v>
      </c>
      <c r="D116" s="3"/>
      <c r="E116" s="3"/>
      <c r="F116" s="3"/>
      <c r="G116" s="3">
        <v>2</v>
      </c>
    </row>
    <row r="117" spans="1:7" x14ac:dyDescent="0.2">
      <c r="A117" s="2" t="s">
        <v>409</v>
      </c>
      <c r="B117" s="3">
        <v>5</v>
      </c>
      <c r="C117" s="3">
        <v>1</v>
      </c>
      <c r="D117" s="3">
        <v>1</v>
      </c>
      <c r="E117" s="3">
        <v>1</v>
      </c>
      <c r="F117" s="3">
        <v>1</v>
      </c>
      <c r="G117" s="3">
        <v>9</v>
      </c>
    </row>
    <row r="118" spans="1:7" x14ac:dyDescent="0.2">
      <c r="A118" s="2" t="s">
        <v>410</v>
      </c>
      <c r="B118" s="3">
        <v>1</v>
      </c>
      <c r="C118" s="3">
        <v>5</v>
      </c>
      <c r="D118" s="3">
        <v>1</v>
      </c>
      <c r="E118" s="3">
        <v>1</v>
      </c>
      <c r="F118" s="3">
        <v>1</v>
      </c>
      <c r="G118" s="3">
        <v>9</v>
      </c>
    </row>
    <row r="119" spans="1:7" x14ac:dyDescent="0.2">
      <c r="A119" s="2" t="s">
        <v>408</v>
      </c>
      <c r="B119" s="3">
        <v>1</v>
      </c>
      <c r="C119" s="3">
        <v>1</v>
      </c>
      <c r="D119" s="3">
        <v>3</v>
      </c>
      <c r="E119" s="3">
        <v>1</v>
      </c>
      <c r="F119" s="3">
        <v>1</v>
      </c>
      <c r="G119" s="3">
        <v>7</v>
      </c>
    </row>
    <row r="120" spans="1:7" x14ac:dyDescent="0.2">
      <c r="A120" s="2" t="s">
        <v>414</v>
      </c>
      <c r="B120" s="58">
        <v>8</v>
      </c>
      <c r="C120" s="58">
        <v>8</v>
      </c>
      <c r="D120" s="3">
        <v>5</v>
      </c>
      <c r="E120" s="3">
        <v>3</v>
      </c>
      <c r="F120" s="3">
        <v>3</v>
      </c>
      <c r="G120" s="3">
        <v>27</v>
      </c>
    </row>
    <row r="124" spans="1:7" ht="36" customHeight="1" x14ac:dyDescent="0.2">
      <c r="A124" s="105" t="s">
        <v>573</v>
      </c>
      <c r="B124" s="106"/>
    </row>
    <row r="125" spans="1:7" x14ac:dyDescent="0.2">
      <c r="A125" s="1" t="s">
        <v>416</v>
      </c>
      <c r="B125" s="1" t="s">
        <v>415</v>
      </c>
    </row>
    <row r="126" spans="1:7" x14ac:dyDescent="0.2">
      <c r="A126" s="1" t="s">
        <v>413</v>
      </c>
      <c r="B126" s="89" t="s">
        <v>139</v>
      </c>
      <c r="C126" s="89" t="s">
        <v>88</v>
      </c>
      <c r="D126" s="89" t="s">
        <v>103</v>
      </c>
      <c r="E126" s="89" t="s">
        <v>87</v>
      </c>
      <c r="F126" s="89" t="s">
        <v>417</v>
      </c>
      <c r="G126" s="89" t="s">
        <v>414</v>
      </c>
    </row>
    <row r="127" spans="1:7" x14ac:dyDescent="0.2">
      <c r="A127" s="2" t="s">
        <v>412</v>
      </c>
      <c r="B127" s="3">
        <v>1</v>
      </c>
      <c r="C127" s="3"/>
      <c r="D127" s="3">
        <v>1</v>
      </c>
      <c r="E127" s="3"/>
      <c r="F127" s="3"/>
      <c r="G127" s="3">
        <v>2</v>
      </c>
    </row>
    <row r="128" spans="1:7" x14ac:dyDescent="0.2">
      <c r="A128" s="2" t="s">
        <v>409</v>
      </c>
      <c r="B128" s="3">
        <v>3</v>
      </c>
      <c r="C128" s="3"/>
      <c r="D128" s="3">
        <v>2</v>
      </c>
      <c r="E128" s="3">
        <v>3</v>
      </c>
      <c r="F128" s="3">
        <v>1</v>
      </c>
      <c r="G128" s="3">
        <v>9</v>
      </c>
    </row>
    <row r="129" spans="1:12" x14ac:dyDescent="0.2">
      <c r="A129" s="2" t="s">
        <v>410</v>
      </c>
      <c r="B129" s="3">
        <v>1</v>
      </c>
      <c r="C129" s="3">
        <v>3</v>
      </c>
      <c r="D129" s="3">
        <v>2</v>
      </c>
      <c r="E129" s="3">
        <v>2</v>
      </c>
      <c r="F129" s="3">
        <v>1</v>
      </c>
      <c r="G129" s="3">
        <v>9</v>
      </c>
    </row>
    <row r="130" spans="1:12" x14ac:dyDescent="0.2">
      <c r="A130" s="2" t="s">
        <v>408</v>
      </c>
      <c r="B130" s="3">
        <v>3</v>
      </c>
      <c r="C130" s="3"/>
      <c r="D130" s="3">
        <v>4</v>
      </c>
      <c r="E130" s="3"/>
      <c r="F130" s="3"/>
      <c r="G130" s="3">
        <v>7</v>
      </c>
    </row>
    <row r="131" spans="1:12" x14ac:dyDescent="0.2">
      <c r="A131" s="2" t="s">
        <v>414</v>
      </c>
      <c r="B131" s="3">
        <v>8</v>
      </c>
      <c r="C131" s="3">
        <v>3</v>
      </c>
      <c r="D131" s="58">
        <v>9</v>
      </c>
      <c r="E131" s="3">
        <v>5</v>
      </c>
      <c r="F131" s="3">
        <v>2</v>
      </c>
      <c r="G131" s="3">
        <v>27</v>
      </c>
    </row>
    <row r="135" spans="1:12" x14ac:dyDescent="0.2">
      <c r="A135" s="105" t="s">
        <v>574</v>
      </c>
      <c r="B135" s="106"/>
    </row>
    <row r="136" spans="1:12" x14ac:dyDescent="0.2">
      <c r="A136" s="1" t="s">
        <v>416</v>
      </c>
      <c r="B136" s="1" t="s">
        <v>415</v>
      </c>
    </row>
    <row r="137" spans="1:12" s="19" customFormat="1" ht="200.1" customHeight="1" x14ac:dyDescent="0.2">
      <c r="A137" s="20" t="s">
        <v>413</v>
      </c>
      <c r="B137" s="86" t="s">
        <v>206</v>
      </c>
      <c r="C137" s="86" t="s">
        <v>298</v>
      </c>
      <c r="D137" s="86" t="s">
        <v>393</v>
      </c>
      <c r="E137" s="86" t="s">
        <v>89</v>
      </c>
      <c r="F137" s="86" t="s">
        <v>118</v>
      </c>
      <c r="G137" s="86" t="s">
        <v>380</v>
      </c>
      <c r="H137" s="86" t="s">
        <v>266</v>
      </c>
      <c r="I137" s="86" t="s">
        <v>186</v>
      </c>
      <c r="J137" s="86" t="s">
        <v>140</v>
      </c>
      <c r="K137" s="86" t="s">
        <v>368</v>
      </c>
      <c r="L137" s="87" t="s">
        <v>414</v>
      </c>
    </row>
    <row r="138" spans="1:12" x14ac:dyDescent="0.2">
      <c r="A138" s="2" t="s">
        <v>412</v>
      </c>
      <c r="B138" s="3">
        <v>1</v>
      </c>
      <c r="C138" s="3"/>
      <c r="D138" s="3"/>
      <c r="E138" s="3"/>
      <c r="F138" s="3"/>
      <c r="G138" s="3"/>
      <c r="H138" s="3"/>
      <c r="I138" s="3">
        <v>1</v>
      </c>
      <c r="J138" s="3"/>
      <c r="K138" s="3"/>
      <c r="L138" s="3">
        <v>2</v>
      </c>
    </row>
    <row r="139" spans="1:12" x14ac:dyDescent="0.2">
      <c r="A139" s="2" t="s">
        <v>409</v>
      </c>
      <c r="B139" s="3"/>
      <c r="C139" s="3"/>
      <c r="D139" s="3">
        <v>1</v>
      </c>
      <c r="E139" s="3">
        <v>5</v>
      </c>
      <c r="F139" s="3"/>
      <c r="G139" s="3"/>
      <c r="H139" s="3"/>
      <c r="I139" s="3">
        <v>2</v>
      </c>
      <c r="J139" s="3">
        <v>1</v>
      </c>
      <c r="K139" s="3"/>
      <c r="L139" s="3">
        <v>9</v>
      </c>
    </row>
    <row r="140" spans="1:12" x14ac:dyDescent="0.2">
      <c r="A140" s="2" t="s">
        <v>410</v>
      </c>
      <c r="B140" s="3"/>
      <c r="C140" s="3">
        <v>1</v>
      </c>
      <c r="D140" s="3"/>
      <c r="E140" s="3">
        <v>4</v>
      </c>
      <c r="F140" s="3">
        <v>1</v>
      </c>
      <c r="G140" s="3"/>
      <c r="H140" s="3"/>
      <c r="I140" s="3">
        <v>2</v>
      </c>
      <c r="J140" s="3"/>
      <c r="K140" s="3">
        <v>1</v>
      </c>
      <c r="L140" s="3">
        <v>9</v>
      </c>
    </row>
    <row r="141" spans="1:12" x14ac:dyDescent="0.2">
      <c r="A141" s="2" t="s">
        <v>408</v>
      </c>
      <c r="B141" s="3"/>
      <c r="C141" s="3"/>
      <c r="D141" s="3"/>
      <c r="E141" s="3">
        <v>2</v>
      </c>
      <c r="F141" s="3"/>
      <c r="G141" s="3">
        <v>1</v>
      </c>
      <c r="H141" s="3">
        <v>1</v>
      </c>
      <c r="I141" s="3">
        <v>3</v>
      </c>
      <c r="J141" s="3"/>
      <c r="K141" s="3"/>
      <c r="L141" s="3">
        <v>7</v>
      </c>
    </row>
    <row r="142" spans="1:12" x14ac:dyDescent="0.2">
      <c r="A142" s="2" t="s">
        <v>414</v>
      </c>
      <c r="B142" s="3">
        <v>1</v>
      </c>
      <c r="C142" s="3">
        <v>1</v>
      </c>
      <c r="D142" s="3">
        <v>1</v>
      </c>
      <c r="E142" s="3">
        <v>11</v>
      </c>
      <c r="F142" s="3">
        <v>1</v>
      </c>
      <c r="G142" s="3">
        <v>1</v>
      </c>
      <c r="H142" s="3">
        <v>1</v>
      </c>
      <c r="I142" s="3">
        <v>8</v>
      </c>
      <c r="J142" s="3">
        <v>1</v>
      </c>
      <c r="K142" s="3">
        <v>1</v>
      </c>
      <c r="L142" s="3">
        <v>27</v>
      </c>
    </row>
    <row r="148" spans="1:5" x14ac:dyDescent="0.2">
      <c r="A148" s="105" t="s">
        <v>575</v>
      </c>
      <c r="B148" s="106"/>
    </row>
    <row r="149" spans="1:5" s="19" customFormat="1" ht="200.1" customHeight="1" x14ac:dyDescent="0.2">
      <c r="A149" s="17" t="s">
        <v>413</v>
      </c>
      <c r="B149" s="87" t="s">
        <v>577</v>
      </c>
      <c r="C149" s="87" t="s">
        <v>578</v>
      </c>
      <c r="D149" s="87" t="s">
        <v>579</v>
      </c>
      <c r="E149" s="87" t="s">
        <v>580</v>
      </c>
    </row>
    <row r="150" spans="1:5" x14ac:dyDescent="0.2">
      <c r="A150" s="2" t="s">
        <v>412</v>
      </c>
      <c r="B150" s="3">
        <v>2</v>
      </c>
      <c r="C150" s="3"/>
      <c r="D150" s="3"/>
      <c r="E150" s="3"/>
    </row>
    <row r="151" spans="1:5" x14ac:dyDescent="0.2">
      <c r="A151" s="2" t="s">
        <v>409</v>
      </c>
      <c r="B151" s="3">
        <v>6</v>
      </c>
      <c r="C151" s="3">
        <v>1</v>
      </c>
      <c r="D151" s="3">
        <v>4</v>
      </c>
      <c r="E151" s="3">
        <v>1</v>
      </c>
    </row>
    <row r="152" spans="1:5" x14ac:dyDescent="0.2">
      <c r="A152" s="2" t="s">
        <v>410</v>
      </c>
      <c r="B152" s="3">
        <v>6</v>
      </c>
      <c r="C152" s="3">
        <v>2</v>
      </c>
      <c r="D152" s="3">
        <v>5</v>
      </c>
      <c r="E152" s="3"/>
    </row>
    <row r="153" spans="1:5" x14ac:dyDescent="0.2">
      <c r="A153" s="2" t="s">
        <v>408</v>
      </c>
      <c r="B153" s="3">
        <v>6</v>
      </c>
      <c r="C153" s="3">
        <v>1</v>
      </c>
      <c r="D153" s="3">
        <v>3</v>
      </c>
      <c r="E153" s="3"/>
    </row>
    <row r="154" spans="1:5" x14ac:dyDescent="0.2">
      <c r="A154" s="2" t="s">
        <v>414</v>
      </c>
      <c r="B154" s="3">
        <v>20</v>
      </c>
      <c r="C154" s="3">
        <v>4</v>
      </c>
      <c r="D154" s="3">
        <v>12</v>
      </c>
      <c r="E154" s="3">
        <v>1</v>
      </c>
    </row>
    <row r="159" spans="1:5" x14ac:dyDescent="0.2">
      <c r="A159" s="105" t="s">
        <v>584</v>
      </c>
      <c r="B159" s="106"/>
    </row>
    <row r="160" spans="1:5" x14ac:dyDescent="0.2">
      <c r="A160" s="1" t="s">
        <v>416</v>
      </c>
      <c r="B160" s="1" t="s">
        <v>415</v>
      </c>
    </row>
    <row r="161" spans="1:27" s="19" customFormat="1" ht="255" x14ac:dyDescent="0.2">
      <c r="A161" s="20" t="s">
        <v>413</v>
      </c>
      <c r="B161" s="86" t="s">
        <v>187</v>
      </c>
      <c r="C161" s="86" t="s">
        <v>91</v>
      </c>
      <c r="D161" s="86" t="s">
        <v>218</v>
      </c>
      <c r="E161" s="86" t="s">
        <v>236</v>
      </c>
      <c r="F161" s="86" t="s">
        <v>381</v>
      </c>
      <c r="G161" s="86" t="s">
        <v>267</v>
      </c>
      <c r="H161" s="86" t="s">
        <v>288</v>
      </c>
      <c r="I161" s="86" t="s">
        <v>142</v>
      </c>
      <c r="J161" s="86" t="s">
        <v>105</v>
      </c>
      <c r="K161" s="86" t="s">
        <v>160</v>
      </c>
      <c r="L161" s="86" t="s">
        <v>76</v>
      </c>
      <c r="M161" s="86" t="s">
        <v>120</v>
      </c>
      <c r="N161" s="87" t="s">
        <v>340</v>
      </c>
      <c r="O161" s="87" t="s">
        <v>417</v>
      </c>
      <c r="P161" s="87" t="s">
        <v>414</v>
      </c>
    </row>
    <row r="162" spans="1:27" x14ac:dyDescent="0.2">
      <c r="A162" s="15" t="s">
        <v>412</v>
      </c>
      <c r="B162" s="26"/>
      <c r="C162" s="26">
        <v>1</v>
      </c>
      <c r="D162" s="26"/>
      <c r="E162" s="26"/>
      <c r="F162" s="26"/>
      <c r="G162" s="26"/>
      <c r="H162" s="26"/>
      <c r="I162" s="26"/>
      <c r="J162" s="26">
        <v>1</v>
      </c>
      <c r="K162" s="26"/>
      <c r="L162" s="26"/>
      <c r="M162" s="26"/>
      <c r="N162" s="3"/>
      <c r="O162" s="3"/>
      <c r="P162" s="3">
        <v>2</v>
      </c>
    </row>
    <row r="163" spans="1:27" x14ac:dyDescent="0.2">
      <c r="A163" s="15" t="s">
        <v>409</v>
      </c>
      <c r="B163" s="26"/>
      <c r="C163" s="26">
        <v>2</v>
      </c>
      <c r="D163" s="26">
        <v>1</v>
      </c>
      <c r="E163" s="26"/>
      <c r="F163" s="26"/>
      <c r="G163" s="26"/>
      <c r="H163" s="26">
        <v>1</v>
      </c>
      <c r="I163" s="26">
        <v>1</v>
      </c>
      <c r="J163" s="26">
        <v>1</v>
      </c>
      <c r="K163" s="26"/>
      <c r="L163" s="26">
        <v>2</v>
      </c>
      <c r="M163" s="26"/>
      <c r="N163" s="3"/>
      <c r="O163" s="3">
        <v>1</v>
      </c>
      <c r="P163" s="3">
        <v>9</v>
      </c>
    </row>
    <row r="164" spans="1:27" x14ac:dyDescent="0.2">
      <c r="A164" s="15" t="s">
        <v>410</v>
      </c>
      <c r="B164" s="26"/>
      <c r="C164" s="26">
        <v>3</v>
      </c>
      <c r="D164" s="26"/>
      <c r="E164" s="26">
        <v>1</v>
      </c>
      <c r="F164" s="26"/>
      <c r="G164" s="26"/>
      <c r="H164" s="26"/>
      <c r="I164" s="26"/>
      <c r="J164" s="26">
        <v>1</v>
      </c>
      <c r="K164" s="26"/>
      <c r="L164" s="26">
        <v>2</v>
      </c>
      <c r="M164" s="26">
        <v>1</v>
      </c>
      <c r="N164" s="3"/>
      <c r="O164" s="3">
        <v>1</v>
      </c>
      <c r="P164" s="3">
        <v>9</v>
      </c>
    </row>
    <row r="165" spans="1:27" x14ac:dyDescent="0.2">
      <c r="A165" s="15" t="s">
        <v>408</v>
      </c>
      <c r="B165" s="26">
        <v>1</v>
      </c>
      <c r="C165" s="26">
        <v>2</v>
      </c>
      <c r="D165" s="26"/>
      <c r="E165" s="26"/>
      <c r="F165" s="26">
        <v>1</v>
      </c>
      <c r="G165" s="26">
        <v>1</v>
      </c>
      <c r="H165" s="26"/>
      <c r="I165" s="26"/>
      <c r="J165" s="26"/>
      <c r="K165" s="26">
        <v>1</v>
      </c>
      <c r="L165" s="26"/>
      <c r="M165" s="26"/>
      <c r="N165" s="3">
        <v>1</v>
      </c>
      <c r="O165" s="3"/>
      <c r="P165" s="3">
        <v>7</v>
      </c>
    </row>
    <row r="166" spans="1:27" x14ac:dyDescent="0.2">
      <c r="A166" s="15" t="s">
        <v>414</v>
      </c>
      <c r="B166" s="26">
        <v>1</v>
      </c>
      <c r="C166" s="26">
        <v>8</v>
      </c>
      <c r="D166" s="26">
        <v>1</v>
      </c>
      <c r="E166" s="26">
        <v>1</v>
      </c>
      <c r="F166" s="26">
        <v>1</v>
      </c>
      <c r="G166" s="26">
        <v>1</v>
      </c>
      <c r="H166" s="26">
        <v>1</v>
      </c>
      <c r="I166" s="26">
        <v>1</v>
      </c>
      <c r="J166" s="26">
        <v>3</v>
      </c>
      <c r="K166" s="26">
        <v>1</v>
      </c>
      <c r="L166" s="26">
        <v>4</v>
      </c>
      <c r="M166" s="26">
        <v>1</v>
      </c>
      <c r="N166" s="3">
        <v>1</v>
      </c>
      <c r="O166" s="3">
        <v>2</v>
      </c>
      <c r="P166" s="3">
        <v>27</v>
      </c>
    </row>
    <row r="170" spans="1:27" ht="40.5" customHeight="1" x14ac:dyDescent="0.2"/>
    <row r="172" spans="1:27" ht="32.25" customHeight="1" x14ac:dyDescent="0.2">
      <c r="A172" s="105" t="s">
        <v>586</v>
      </c>
      <c r="B172" s="106"/>
      <c r="I172" s="31"/>
      <c r="J172" s="31"/>
      <c r="K172" s="31"/>
      <c r="L172" s="31"/>
      <c r="M172" s="31"/>
      <c r="N172" s="31"/>
      <c r="O172" s="31"/>
      <c r="P172" s="31"/>
      <c r="Q172" s="31"/>
      <c r="R172" s="31"/>
      <c r="S172" s="31"/>
      <c r="T172" s="31"/>
      <c r="U172" s="31"/>
      <c r="V172" s="31"/>
      <c r="W172" s="31"/>
      <c r="X172" s="31"/>
      <c r="Y172" s="31"/>
      <c r="Z172" s="31"/>
      <c r="AA172" s="31"/>
    </row>
    <row r="173" spans="1:27" ht="77.25" customHeight="1" x14ac:dyDescent="0.2">
      <c r="A173" s="27"/>
      <c r="B173" s="27" t="s">
        <v>582</v>
      </c>
      <c r="C173" s="27" t="s">
        <v>583</v>
      </c>
      <c r="D173" s="27" t="s">
        <v>187</v>
      </c>
      <c r="E173" s="27" t="s">
        <v>91</v>
      </c>
      <c r="F173" s="27" t="s">
        <v>581</v>
      </c>
      <c r="G173" s="27" t="s">
        <v>76</v>
      </c>
      <c r="H173" s="27" t="s">
        <v>142</v>
      </c>
      <c r="I173" s="32"/>
      <c r="J173" s="32"/>
      <c r="K173" s="32"/>
      <c r="L173" s="32"/>
      <c r="M173" s="32"/>
      <c r="N173" s="31"/>
      <c r="O173" s="31"/>
      <c r="P173" s="31"/>
      <c r="Q173" s="31"/>
      <c r="R173" s="31"/>
      <c r="S173" s="31"/>
      <c r="T173" s="31"/>
      <c r="U173" s="31"/>
      <c r="V173" s="31"/>
      <c r="W173" s="31"/>
      <c r="X173" s="31"/>
      <c r="Y173" s="31"/>
      <c r="Z173" s="31"/>
      <c r="AA173" s="31"/>
    </row>
    <row r="174" spans="1:27" x14ac:dyDescent="0.2">
      <c r="A174" s="15" t="s">
        <v>412</v>
      </c>
      <c r="B174" s="13"/>
      <c r="C174" s="13"/>
      <c r="D174" s="26"/>
      <c r="E174" s="26">
        <v>1</v>
      </c>
      <c r="F174" s="13">
        <v>1</v>
      </c>
      <c r="G174" s="26"/>
      <c r="H174" s="26"/>
      <c r="I174" s="33"/>
      <c r="J174" s="33"/>
      <c r="K174" s="33"/>
      <c r="L174" s="33"/>
      <c r="M174" s="33"/>
      <c r="N174" s="31"/>
      <c r="O174" s="31"/>
      <c r="P174" s="31"/>
      <c r="Q174" s="31"/>
      <c r="R174" s="31"/>
      <c r="S174" s="31"/>
      <c r="T174" s="31"/>
      <c r="U174" s="31"/>
      <c r="V174" s="31"/>
      <c r="W174" s="31"/>
      <c r="X174" s="31"/>
      <c r="Y174" s="31"/>
      <c r="Z174" s="31"/>
      <c r="AA174" s="31"/>
    </row>
    <row r="175" spans="1:27" x14ac:dyDescent="0.2">
      <c r="A175" s="15" t="s">
        <v>409</v>
      </c>
      <c r="B175" s="13">
        <v>1</v>
      </c>
      <c r="C175" s="13">
        <v>1</v>
      </c>
      <c r="D175" s="26"/>
      <c r="E175" s="26">
        <v>3</v>
      </c>
      <c r="F175" s="13">
        <v>2</v>
      </c>
      <c r="G175" s="26">
        <v>3</v>
      </c>
      <c r="H175" s="26"/>
      <c r="I175" s="33"/>
      <c r="J175" s="33"/>
      <c r="K175" s="33"/>
      <c r="L175" s="33"/>
      <c r="M175" s="33"/>
      <c r="N175" s="31"/>
      <c r="O175" s="31"/>
      <c r="P175" s="31"/>
      <c r="Q175" s="31"/>
      <c r="R175" s="31"/>
      <c r="S175" s="31"/>
      <c r="T175" s="31"/>
      <c r="U175" s="31"/>
      <c r="V175" s="31"/>
      <c r="W175" s="31"/>
      <c r="X175" s="31"/>
      <c r="Y175" s="31"/>
      <c r="Z175" s="31"/>
      <c r="AA175" s="31"/>
    </row>
    <row r="176" spans="1:27" x14ac:dyDescent="0.2">
      <c r="A176" s="15" t="s">
        <v>410</v>
      </c>
      <c r="B176" s="26">
        <v>1</v>
      </c>
      <c r="C176" s="13"/>
      <c r="D176" s="26"/>
      <c r="E176" s="26">
        <v>5</v>
      </c>
      <c r="F176" s="13">
        <v>1</v>
      </c>
      <c r="G176" s="13">
        <v>2</v>
      </c>
      <c r="H176" s="26">
        <v>1</v>
      </c>
      <c r="I176" s="33"/>
      <c r="J176" s="33"/>
      <c r="K176" s="33"/>
      <c r="L176" s="33"/>
      <c r="M176" s="33"/>
      <c r="N176" s="31"/>
      <c r="O176" s="31"/>
      <c r="P176" s="31"/>
      <c r="Q176" s="31"/>
      <c r="R176" s="31"/>
      <c r="S176" s="31"/>
      <c r="T176" s="31"/>
      <c r="U176" s="31"/>
      <c r="V176" s="31"/>
      <c r="W176" s="31"/>
      <c r="X176" s="31"/>
      <c r="Y176" s="31"/>
      <c r="Z176" s="31"/>
      <c r="AA176" s="31"/>
    </row>
    <row r="177" spans="1:27" x14ac:dyDescent="0.2">
      <c r="A177" s="15" t="s">
        <v>408</v>
      </c>
      <c r="B177" s="13"/>
      <c r="C177" s="13">
        <v>1</v>
      </c>
      <c r="D177" s="26">
        <v>1</v>
      </c>
      <c r="E177" s="26">
        <v>3</v>
      </c>
      <c r="F177" s="30">
        <v>2</v>
      </c>
      <c r="G177" s="26">
        <v>2</v>
      </c>
      <c r="H177" s="26"/>
      <c r="I177" s="33"/>
      <c r="J177" s="33"/>
      <c r="K177" s="33"/>
      <c r="L177" s="33"/>
      <c r="M177" s="33"/>
      <c r="N177" s="31"/>
      <c r="O177" s="31"/>
      <c r="P177" s="31"/>
      <c r="Q177" s="31"/>
      <c r="R177" s="31"/>
      <c r="S177" s="31"/>
      <c r="T177" s="31"/>
      <c r="U177" s="31"/>
      <c r="V177" s="31"/>
      <c r="W177" s="31"/>
      <c r="X177" s="31"/>
      <c r="Y177" s="31"/>
      <c r="Z177" s="31"/>
      <c r="AA177" s="31"/>
    </row>
    <row r="178" spans="1:27" x14ac:dyDescent="0.2">
      <c r="A178" s="28" t="s">
        <v>414</v>
      </c>
      <c r="B178" s="27">
        <f t="shared" ref="B178:H178" si="0">SUM(B174:B177)</f>
        <v>2</v>
      </c>
      <c r="C178" s="27">
        <f t="shared" si="0"/>
        <v>2</v>
      </c>
      <c r="D178" s="27">
        <f t="shared" si="0"/>
        <v>1</v>
      </c>
      <c r="E178" s="27">
        <f t="shared" si="0"/>
        <v>12</v>
      </c>
      <c r="F178" s="27">
        <f t="shared" si="0"/>
        <v>6</v>
      </c>
      <c r="G178" s="27">
        <f t="shared" si="0"/>
        <v>7</v>
      </c>
      <c r="H178" s="27">
        <f t="shared" si="0"/>
        <v>1</v>
      </c>
      <c r="I178" s="34"/>
      <c r="J178" s="34"/>
      <c r="K178" s="34"/>
      <c r="L178" s="34"/>
      <c r="M178" s="34"/>
      <c r="N178" s="31"/>
      <c r="O178" s="31"/>
      <c r="P178" s="31"/>
      <c r="Q178" s="31"/>
      <c r="R178" s="31"/>
      <c r="S178" s="31"/>
      <c r="T178" s="31"/>
      <c r="U178" s="31"/>
      <c r="V178" s="31"/>
      <c r="W178" s="31"/>
      <c r="X178" s="31"/>
      <c r="Y178" s="31"/>
      <c r="Z178" s="31"/>
      <c r="AA178" s="31"/>
    </row>
    <row r="179" spans="1:27" x14ac:dyDescent="0.2">
      <c r="I179" s="31"/>
      <c r="J179" s="31"/>
      <c r="K179" s="31"/>
      <c r="L179" s="31"/>
      <c r="M179" s="31"/>
      <c r="N179" s="31"/>
      <c r="O179" s="31"/>
      <c r="P179" s="31"/>
      <c r="Q179" s="31"/>
      <c r="R179" s="31"/>
      <c r="S179" s="31"/>
      <c r="T179" s="31"/>
      <c r="U179" s="31"/>
      <c r="V179" s="31"/>
      <c r="W179" s="31"/>
      <c r="X179" s="31"/>
      <c r="Y179" s="31"/>
      <c r="Z179" s="31"/>
      <c r="AA179" s="31"/>
    </row>
    <row r="180" spans="1:27" x14ac:dyDescent="0.2">
      <c r="I180" s="31"/>
      <c r="J180" s="31"/>
      <c r="K180" s="31"/>
      <c r="L180" s="31"/>
      <c r="M180" s="31"/>
      <c r="N180" s="31"/>
      <c r="O180" s="31"/>
      <c r="P180" s="31"/>
      <c r="Q180" s="31"/>
      <c r="R180" s="31"/>
      <c r="S180" s="31"/>
      <c r="T180" s="31"/>
      <c r="U180" s="31"/>
      <c r="V180" s="31"/>
      <c r="W180" s="31"/>
      <c r="X180" s="31"/>
      <c r="Y180" s="31"/>
      <c r="Z180" s="31"/>
      <c r="AA180" s="31"/>
    </row>
    <row r="184" spans="1:27" ht="27" customHeight="1" x14ac:dyDescent="0.2">
      <c r="A184" s="105" t="s">
        <v>587</v>
      </c>
      <c r="B184" s="106"/>
      <c r="C184" s="115"/>
      <c r="D184" s="115"/>
    </row>
    <row r="185" spans="1:27" x14ac:dyDescent="0.2">
      <c r="A185" s="1" t="s">
        <v>416</v>
      </c>
      <c r="B185" s="1" t="s">
        <v>415</v>
      </c>
    </row>
    <row r="186" spans="1:27" x14ac:dyDescent="0.2">
      <c r="A186" s="25" t="s">
        <v>413</v>
      </c>
      <c r="B186" s="88" t="s">
        <v>74</v>
      </c>
      <c r="C186" s="88" t="s">
        <v>72</v>
      </c>
      <c r="D186" s="89" t="s">
        <v>414</v>
      </c>
    </row>
    <row r="187" spans="1:27" x14ac:dyDescent="0.2">
      <c r="A187" s="15" t="s">
        <v>412</v>
      </c>
      <c r="B187" s="26">
        <v>1</v>
      </c>
      <c r="C187" s="26">
        <v>1</v>
      </c>
      <c r="D187" s="3">
        <v>2</v>
      </c>
    </row>
    <row r="188" spans="1:27" x14ac:dyDescent="0.2">
      <c r="A188" s="15" t="s">
        <v>409</v>
      </c>
      <c r="B188" s="26">
        <v>2</v>
      </c>
      <c r="C188" s="26">
        <v>7</v>
      </c>
      <c r="D188" s="3">
        <v>9</v>
      </c>
    </row>
    <row r="189" spans="1:27" x14ac:dyDescent="0.2">
      <c r="A189" s="15" t="s">
        <v>410</v>
      </c>
      <c r="B189" s="26">
        <v>1</v>
      </c>
      <c r="C189" s="26">
        <v>8</v>
      </c>
      <c r="D189" s="3">
        <v>9</v>
      </c>
    </row>
    <row r="190" spans="1:27" x14ac:dyDescent="0.2">
      <c r="A190" s="15" t="s">
        <v>408</v>
      </c>
      <c r="B190" s="26">
        <v>1</v>
      </c>
      <c r="C190" s="26">
        <v>6</v>
      </c>
      <c r="D190" s="3">
        <v>7</v>
      </c>
    </row>
    <row r="191" spans="1:27" x14ac:dyDescent="0.2">
      <c r="A191" s="15" t="s">
        <v>414</v>
      </c>
      <c r="B191" s="26">
        <v>5</v>
      </c>
      <c r="C191" s="26">
        <v>22</v>
      </c>
      <c r="D191" s="3">
        <v>27</v>
      </c>
    </row>
    <row r="195" spans="1:11" x14ac:dyDescent="0.2">
      <c r="A195" s="9" t="s">
        <v>591</v>
      </c>
    </row>
    <row r="196" spans="1:11" x14ac:dyDescent="0.2">
      <c r="A196" s="1" t="s">
        <v>416</v>
      </c>
      <c r="B196" s="1" t="s">
        <v>415</v>
      </c>
    </row>
    <row r="197" spans="1:11" s="19" customFormat="1" ht="306" x14ac:dyDescent="0.2">
      <c r="A197" s="20" t="s">
        <v>413</v>
      </c>
      <c r="B197" s="86" t="s">
        <v>122</v>
      </c>
      <c r="C197" s="86" t="s">
        <v>270</v>
      </c>
      <c r="D197" s="86" t="s">
        <v>221</v>
      </c>
      <c r="E197" s="86" t="s">
        <v>343</v>
      </c>
      <c r="F197" s="86" t="s">
        <v>417</v>
      </c>
      <c r="G197" s="86" t="s">
        <v>590</v>
      </c>
      <c r="H197" s="86" t="s">
        <v>588</v>
      </c>
      <c r="I197" s="86" t="s">
        <v>589</v>
      </c>
      <c r="J197" s="86" t="s">
        <v>875</v>
      </c>
      <c r="K197" s="86" t="s">
        <v>414</v>
      </c>
    </row>
    <row r="198" spans="1:11" x14ac:dyDescent="0.2">
      <c r="A198" s="15" t="s">
        <v>412</v>
      </c>
      <c r="B198" s="26"/>
      <c r="C198" s="26">
        <v>1</v>
      </c>
      <c r="D198" s="26"/>
      <c r="E198" s="26"/>
      <c r="F198" s="26"/>
      <c r="G198" s="26"/>
      <c r="H198" s="26">
        <v>1</v>
      </c>
      <c r="I198" s="26"/>
      <c r="J198" s="26"/>
      <c r="K198" s="26">
        <v>2</v>
      </c>
    </row>
    <row r="199" spans="1:11" x14ac:dyDescent="0.2">
      <c r="A199" s="15" t="s">
        <v>409</v>
      </c>
      <c r="B199" s="26"/>
      <c r="C199" s="26">
        <v>3</v>
      </c>
      <c r="D199" s="26">
        <v>1</v>
      </c>
      <c r="E199" s="26"/>
      <c r="F199" s="26"/>
      <c r="G199" s="26">
        <v>1</v>
      </c>
      <c r="H199" s="26">
        <v>3</v>
      </c>
      <c r="I199" s="26">
        <v>1</v>
      </c>
      <c r="J199" s="26"/>
      <c r="K199" s="26">
        <v>9</v>
      </c>
    </row>
    <row r="200" spans="1:11" x14ac:dyDescent="0.2">
      <c r="A200" s="15" t="s">
        <v>410</v>
      </c>
      <c r="B200" s="26">
        <v>1</v>
      </c>
      <c r="C200" s="26">
        <v>5</v>
      </c>
      <c r="D200" s="26"/>
      <c r="E200" s="26"/>
      <c r="F200" s="26">
        <v>1</v>
      </c>
      <c r="G200" s="26"/>
      <c r="H200" s="26">
        <v>1</v>
      </c>
      <c r="I200" s="26"/>
      <c r="J200" s="26">
        <v>1</v>
      </c>
      <c r="K200" s="26">
        <v>9</v>
      </c>
    </row>
    <row r="201" spans="1:11" x14ac:dyDescent="0.2">
      <c r="A201" s="15" t="s">
        <v>408</v>
      </c>
      <c r="B201" s="26"/>
      <c r="C201" s="26">
        <v>6</v>
      </c>
      <c r="D201" s="26"/>
      <c r="E201" s="26">
        <v>1</v>
      </c>
      <c r="F201" s="26"/>
      <c r="G201" s="26"/>
      <c r="H201" s="26"/>
      <c r="I201" s="26"/>
      <c r="J201" s="26"/>
      <c r="K201" s="26">
        <v>7</v>
      </c>
    </row>
    <row r="202" spans="1:11" x14ac:dyDescent="0.2">
      <c r="A202" s="15" t="s">
        <v>414</v>
      </c>
      <c r="B202" s="26">
        <v>1</v>
      </c>
      <c r="C202" s="26">
        <v>15</v>
      </c>
      <c r="D202" s="26">
        <v>1</v>
      </c>
      <c r="E202" s="26">
        <v>1</v>
      </c>
      <c r="F202" s="26">
        <v>1</v>
      </c>
      <c r="G202" s="26">
        <v>1</v>
      </c>
      <c r="H202" s="26">
        <v>5</v>
      </c>
      <c r="I202" s="26">
        <v>1</v>
      </c>
      <c r="J202" s="26">
        <v>1</v>
      </c>
      <c r="K202" s="26">
        <v>27</v>
      </c>
    </row>
  </sheetData>
  <mergeCells count="16">
    <mergeCell ref="A66:B66"/>
    <mergeCell ref="A78:B78"/>
    <mergeCell ref="A89:B89"/>
    <mergeCell ref="A100:B100"/>
    <mergeCell ref="A184:D184"/>
    <mergeCell ref="A113:B113"/>
    <mergeCell ref="A124:B124"/>
    <mergeCell ref="A135:B135"/>
    <mergeCell ref="A148:B148"/>
    <mergeCell ref="A159:B159"/>
    <mergeCell ref="A172:B172"/>
    <mergeCell ref="A2:C2"/>
    <mergeCell ref="A16:D16"/>
    <mergeCell ref="A31:D31"/>
    <mergeCell ref="A54:D54"/>
    <mergeCell ref="A42:D4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0C69B-8EC2-4912-83BE-7D1235623A14}">
  <dimension ref="A1:T87"/>
  <sheetViews>
    <sheetView workbookViewId="0"/>
  </sheetViews>
  <sheetFormatPr defaultColWidth="35.7109375" defaultRowHeight="12.75" x14ac:dyDescent="0.2"/>
  <cols>
    <col min="1" max="1" width="19.5703125" bestFit="1" customWidth="1"/>
    <col min="2" max="2" width="17" bestFit="1" customWidth="1"/>
    <col min="3" max="3" width="4.28515625" bestFit="1" customWidth="1"/>
    <col min="4" max="4" width="7.140625" bestFit="1" customWidth="1"/>
    <col min="5" max="5" width="11.7109375" bestFit="1" customWidth="1"/>
    <col min="6" max="6" width="7.140625" bestFit="1" customWidth="1"/>
    <col min="7" max="7" width="37" bestFit="1" customWidth="1"/>
    <col min="8" max="8" width="11.7109375" bestFit="1" customWidth="1"/>
    <col min="9" max="9" width="41.5703125" bestFit="1" customWidth="1"/>
    <col min="10" max="10" width="107.5703125" bestFit="1" customWidth="1"/>
    <col min="11" max="11" width="93.5703125" bestFit="1" customWidth="1"/>
    <col min="12" max="12" width="113.85546875" bestFit="1" customWidth="1"/>
    <col min="13" max="13" width="146.140625" bestFit="1" customWidth="1"/>
    <col min="14" max="14" width="9.5703125" bestFit="1" customWidth="1"/>
    <col min="15" max="15" width="87" bestFit="1" customWidth="1"/>
    <col min="16" max="16" width="60.5703125" bestFit="1" customWidth="1"/>
    <col min="17" max="17" width="19.7109375" bestFit="1" customWidth="1"/>
    <col min="18" max="18" width="7.140625" bestFit="1" customWidth="1"/>
    <col min="19" max="19" width="123.7109375" bestFit="1" customWidth="1"/>
    <col min="20" max="20" width="11.7109375" bestFit="1" customWidth="1"/>
  </cols>
  <sheetData>
    <row r="1" spans="1:5" x14ac:dyDescent="0.2">
      <c r="A1" s="9"/>
    </row>
    <row r="2" spans="1:5" ht="15.75" customHeight="1" x14ac:dyDescent="0.2">
      <c r="A2" s="105" t="s">
        <v>592</v>
      </c>
      <c r="B2" s="105"/>
    </row>
    <row r="3" spans="1:5" x14ac:dyDescent="0.2">
      <c r="A3" s="1" t="s">
        <v>416</v>
      </c>
      <c r="B3" s="1" t="s">
        <v>415</v>
      </c>
    </row>
    <row r="4" spans="1:5" x14ac:dyDescent="0.2">
      <c r="A4" s="1" t="s">
        <v>413</v>
      </c>
      <c r="B4" s="89" t="s">
        <v>146</v>
      </c>
      <c r="C4" s="89" t="s">
        <v>82</v>
      </c>
      <c r="D4" s="89" t="s">
        <v>414</v>
      </c>
    </row>
    <row r="5" spans="1:5" x14ac:dyDescent="0.2">
      <c r="A5" s="2" t="s">
        <v>412</v>
      </c>
      <c r="B5" s="3"/>
      <c r="C5" s="3">
        <v>2</v>
      </c>
      <c r="D5" s="3">
        <v>2</v>
      </c>
    </row>
    <row r="6" spans="1:5" x14ac:dyDescent="0.2">
      <c r="A6" s="2" t="s">
        <v>409</v>
      </c>
      <c r="B6" s="3">
        <v>1</v>
      </c>
      <c r="C6" s="3">
        <v>8</v>
      </c>
      <c r="D6" s="3">
        <v>9</v>
      </c>
    </row>
    <row r="7" spans="1:5" x14ac:dyDescent="0.2">
      <c r="A7" s="2" t="s">
        <v>410</v>
      </c>
      <c r="B7" s="3"/>
      <c r="C7" s="3">
        <v>9</v>
      </c>
      <c r="D7" s="3">
        <v>9</v>
      </c>
    </row>
    <row r="8" spans="1:5" x14ac:dyDescent="0.2">
      <c r="A8" s="2" t="s">
        <v>408</v>
      </c>
      <c r="B8" s="3"/>
      <c r="C8" s="3">
        <v>7</v>
      </c>
      <c r="D8" s="3">
        <v>7</v>
      </c>
    </row>
    <row r="9" spans="1:5" x14ac:dyDescent="0.2">
      <c r="A9" s="2" t="s">
        <v>414</v>
      </c>
      <c r="B9" s="3">
        <v>1</v>
      </c>
      <c r="C9" s="3">
        <v>26</v>
      </c>
      <c r="D9" s="3">
        <v>27</v>
      </c>
    </row>
    <row r="13" spans="1:5" ht="33" customHeight="1" x14ac:dyDescent="0.2">
      <c r="A13" s="105" t="s">
        <v>593</v>
      </c>
      <c r="B13" s="105"/>
    </row>
    <row r="14" spans="1:5" x14ac:dyDescent="0.2">
      <c r="A14" s="1" t="s">
        <v>416</v>
      </c>
      <c r="B14" s="1" t="s">
        <v>415</v>
      </c>
    </row>
    <row r="15" spans="1:5" x14ac:dyDescent="0.2">
      <c r="A15" s="1" t="s">
        <v>413</v>
      </c>
      <c r="B15" s="89" t="s">
        <v>74</v>
      </c>
      <c r="C15" s="89" t="s">
        <v>72</v>
      </c>
      <c r="D15" s="89" t="s">
        <v>417</v>
      </c>
      <c r="E15" s="89" t="s">
        <v>414</v>
      </c>
    </row>
    <row r="16" spans="1:5" x14ac:dyDescent="0.2">
      <c r="A16" s="2" t="s">
        <v>412</v>
      </c>
      <c r="B16" s="3">
        <v>1</v>
      </c>
      <c r="C16" s="3">
        <v>1</v>
      </c>
      <c r="D16" s="3"/>
      <c r="E16" s="3">
        <v>2</v>
      </c>
    </row>
    <row r="17" spans="1:5" x14ac:dyDescent="0.2">
      <c r="A17" s="2" t="s">
        <v>409</v>
      </c>
      <c r="B17" s="3">
        <v>4</v>
      </c>
      <c r="C17" s="3">
        <v>4</v>
      </c>
      <c r="D17" s="3">
        <v>1</v>
      </c>
      <c r="E17" s="3">
        <v>9</v>
      </c>
    </row>
    <row r="18" spans="1:5" x14ac:dyDescent="0.2">
      <c r="A18" s="2" t="s">
        <v>410</v>
      </c>
      <c r="B18" s="3">
        <v>6</v>
      </c>
      <c r="C18" s="3">
        <v>3</v>
      </c>
      <c r="D18" s="3"/>
      <c r="E18" s="3">
        <v>9</v>
      </c>
    </row>
    <row r="19" spans="1:5" x14ac:dyDescent="0.2">
      <c r="A19" s="2" t="s">
        <v>408</v>
      </c>
      <c r="B19" s="3">
        <v>6</v>
      </c>
      <c r="C19" s="3">
        <v>1</v>
      </c>
      <c r="D19" s="3"/>
      <c r="E19" s="3">
        <v>7</v>
      </c>
    </row>
    <row r="20" spans="1:5" x14ac:dyDescent="0.2">
      <c r="A20" s="2" t="s">
        <v>414</v>
      </c>
      <c r="B20" s="3">
        <v>17</v>
      </c>
      <c r="C20" s="3">
        <v>9</v>
      </c>
      <c r="D20" s="3">
        <v>1</v>
      </c>
      <c r="E20" s="3">
        <v>27</v>
      </c>
    </row>
    <row r="26" spans="1:5" x14ac:dyDescent="0.2">
      <c r="A26" s="116" t="s">
        <v>597</v>
      </c>
      <c r="B26" s="117"/>
      <c r="C26" s="102"/>
      <c r="D26" s="102"/>
      <c r="E26" s="102"/>
    </row>
    <row r="27" spans="1:5" x14ac:dyDescent="0.2">
      <c r="A27" s="1" t="s">
        <v>416</v>
      </c>
      <c r="B27" s="1" t="s">
        <v>415</v>
      </c>
    </row>
    <row r="28" spans="1:5" x14ac:dyDescent="0.2">
      <c r="A28" s="25" t="s">
        <v>413</v>
      </c>
      <c r="B28" s="88" t="s">
        <v>74</v>
      </c>
      <c r="C28" s="88" t="s">
        <v>72</v>
      </c>
      <c r="D28" s="89" t="s">
        <v>417</v>
      </c>
      <c r="E28" s="89" t="s">
        <v>414</v>
      </c>
    </row>
    <row r="29" spans="1:5" x14ac:dyDescent="0.2">
      <c r="A29" s="15" t="s">
        <v>412</v>
      </c>
      <c r="B29" s="26">
        <v>2</v>
      </c>
      <c r="C29" s="26"/>
      <c r="D29" s="3"/>
      <c r="E29" s="3">
        <v>2</v>
      </c>
    </row>
    <row r="30" spans="1:5" x14ac:dyDescent="0.2">
      <c r="A30" s="15" t="s">
        <v>409</v>
      </c>
      <c r="B30" s="26">
        <v>7</v>
      </c>
      <c r="C30" s="26">
        <v>1</v>
      </c>
      <c r="D30" s="3">
        <v>1</v>
      </c>
      <c r="E30" s="3">
        <v>9</v>
      </c>
    </row>
    <row r="31" spans="1:5" x14ac:dyDescent="0.2">
      <c r="A31" s="15" t="s">
        <v>410</v>
      </c>
      <c r="B31" s="26">
        <v>9</v>
      </c>
      <c r="C31" s="26"/>
      <c r="D31" s="3"/>
      <c r="E31" s="3">
        <v>9</v>
      </c>
    </row>
    <row r="32" spans="1:5" x14ac:dyDescent="0.2">
      <c r="A32" s="15" t="s">
        <v>408</v>
      </c>
      <c r="B32" s="26">
        <v>6</v>
      </c>
      <c r="C32" s="26">
        <v>1</v>
      </c>
      <c r="D32" s="3"/>
      <c r="E32" s="3">
        <v>7</v>
      </c>
    </row>
    <row r="33" spans="1:8" x14ac:dyDescent="0.2">
      <c r="A33" s="15" t="s">
        <v>414</v>
      </c>
      <c r="B33" s="26">
        <v>24</v>
      </c>
      <c r="C33" s="26">
        <v>2</v>
      </c>
      <c r="D33" s="3">
        <v>1</v>
      </c>
      <c r="E33" s="3">
        <v>27</v>
      </c>
    </row>
    <row r="38" spans="1:8" x14ac:dyDescent="0.2">
      <c r="A38" s="105" t="s">
        <v>594</v>
      </c>
      <c r="B38" s="105"/>
      <c r="C38" s="104"/>
      <c r="D38" s="104"/>
      <c r="E38" s="104"/>
    </row>
    <row r="39" spans="1:8" x14ac:dyDescent="0.2">
      <c r="A39" s="1" t="s">
        <v>416</v>
      </c>
      <c r="B39" s="1" t="s">
        <v>415</v>
      </c>
    </row>
    <row r="40" spans="1:8" s="19" customFormat="1" ht="89.25" x14ac:dyDescent="0.2">
      <c r="A40" s="20" t="s">
        <v>413</v>
      </c>
      <c r="B40" s="86" t="s">
        <v>77</v>
      </c>
      <c r="C40" s="86" t="s">
        <v>319</v>
      </c>
      <c r="D40" s="86" t="s">
        <v>135</v>
      </c>
      <c r="E40" s="86" t="s">
        <v>123</v>
      </c>
      <c r="F40" s="87" t="s">
        <v>417</v>
      </c>
      <c r="G40" s="87" t="s">
        <v>876</v>
      </c>
      <c r="H40" s="87" t="s">
        <v>414</v>
      </c>
    </row>
    <row r="41" spans="1:8" x14ac:dyDescent="0.2">
      <c r="A41" s="15" t="s">
        <v>412</v>
      </c>
      <c r="B41" s="26">
        <v>1</v>
      </c>
      <c r="C41" s="26"/>
      <c r="D41" s="26"/>
      <c r="E41" s="26">
        <v>1</v>
      </c>
      <c r="F41" s="3"/>
      <c r="G41" s="3"/>
      <c r="H41" s="3">
        <v>2</v>
      </c>
    </row>
    <row r="42" spans="1:8" x14ac:dyDescent="0.2">
      <c r="A42" s="15" t="s">
        <v>409</v>
      </c>
      <c r="B42" s="26">
        <v>1</v>
      </c>
      <c r="C42" s="26"/>
      <c r="D42" s="26">
        <v>2</v>
      </c>
      <c r="E42" s="26">
        <v>4</v>
      </c>
      <c r="F42" s="3">
        <v>2</v>
      </c>
      <c r="G42" s="3"/>
      <c r="H42" s="3">
        <v>9</v>
      </c>
    </row>
    <row r="43" spans="1:8" x14ac:dyDescent="0.2">
      <c r="A43" s="15" t="s">
        <v>410</v>
      </c>
      <c r="B43" s="26">
        <v>4</v>
      </c>
      <c r="C43" s="26">
        <v>1</v>
      </c>
      <c r="D43" s="26"/>
      <c r="E43" s="26">
        <v>3</v>
      </c>
      <c r="F43" s="3"/>
      <c r="G43" s="3">
        <v>1</v>
      </c>
      <c r="H43" s="3">
        <v>9</v>
      </c>
    </row>
    <row r="44" spans="1:8" x14ac:dyDescent="0.2">
      <c r="A44" s="15" t="s">
        <v>408</v>
      </c>
      <c r="B44" s="26">
        <v>3</v>
      </c>
      <c r="C44" s="26"/>
      <c r="D44" s="26">
        <v>1</v>
      </c>
      <c r="E44" s="26">
        <v>3</v>
      </c>
      <c r="F44" s="3"/>
      <c r="G44" s="3"/>
      <c r="H44" s="3">
        <v>7</v>
      </c>
    </row>
    <row r="45" spans="1:8" x14ac:dyDescent="0.2">
      <c r="A45" s="15" t="s">
        <v>414</v>
      </c>
      <c r="B45" s="26">
        <v>9</v>
      </c>
      <c r="C45" s="26">
        <v>1</v>
      </c>
      <c r="D45" s="26">
        <v>3</v>
      </c>
      <c r="E45" s="26">
        <v>11</v>
      </c>
      <c r="F45" s="3">
        <v>2</v>
      </c>
      <c r="G45" s="3">
        <v>1</v>
      </c>
      <c r="H45" s="3">
        <v>27</v>
      </c>
    </row>
    <row r="49" spans="1:20" x14ac:dyDescent="0.2">
      <c r="A49" s="105" t="s">
        <v>598</v>
      </c>
      <c r="B49" s="105"/>
      <c r="C49" s="104"/>
      <c r="D49" s="104"/>
      <c r="E49" s="104"/>
    </row>
    <row r="50" spans="1:20" x14ac:dyDescent="0.2">
      <c r="A50" s="1" t="s">
        <v>416</v>
      </c>
      <c r="B50" s="1" t="s">
        <v>415</v>
      </c>
    </row>
    <row r="51" spans="1:20" x14ac:dyDescent="0.2">
      <c r="A51" s="1" t="s">
        <v>413</v>
      </c>
      <c r="B51" s="89" t="s">
        <v>199</v>
      </c>
      <c r="C51" s="89" t="s">
        <v>258</v>
      </c>
      <c r="D51" s="89" t="s">
        <v>124</v>
      </c>
      <c r="E51" s="89" t="s">
        <v>189</v>
      </c>
      <c r="F51" s="89" t="s">
        <v>94</v>
      </c>
      <c r="G51" s="89" t="s">
        <v>320</v>
      </c>
      <c r="H51" s="89" t="s">
        <v>271</v>
      </c>
      <c r="I51" s="89" t="s">
        <v>208</v>
      </c>
      <c r="J51" s="89" t="s">
        <v>299</v>
      </c>
      <c r="K51" s="89" t="s">
        <v>352</v>
      </c>
      <c r="L51" s="89" t="s">
        <v>327</v>
      </c>
      <c r="M51" s="89" t="s">
        <v>310</v>
      </c>
      <c r="N51" s="89" t="s">
        <v>163</v>
      </c>
      <c r="O51" s="89" t="s">
        <v>395</v>
      </c>
      <c r="P51" s="89" t="s">
        <v>145</v>
      </c>
      <c r="Q51" s="89" t="s">
        <v>404</v>
      </c>
      <c r="R51" s="89" t="s">
        <v>417</v>
      </c>
      <c r="S51" s="89" t="s">
        <v>877</v>
      </c>
      <c r="T51" s="89" t="s">
        <v>414</v>
      </c>
    </row>
    <row r="52" spans="1:20" x14ac:dyDescent="0.2">
      <c r="A52" s="2" t="s">
        <v>412</v>
      </c>
      <c r="B52" s="3">
        <v>1</v>
      </c>
      <c r="C52" s="3"/>
      <c r="D52" s="3"/>
      <c r="E52" s="3"/>
      <c r="F52" s="3"/>
      <c r="G52" s="3"/>
      <c r="H52" s="3"/>
      <c r="I52" s="3">
        <v>1</v>
      </c>
      <c r="J52" s="3"/>
      <c r="K52" s="3"/>
      <c r="L52" s="3"/>
      <c r="M52" s="3"/>
      <c r="N52" s="3"/>
      <c r="O52" s="3"/>
      <c r="P52" s="3"/>
      <c r="Q52" s="3"/>
      <c r="R52" s="3"/>
      <c r="S52" s="3"/>
      <c r="T52" s="3">
        <v>2</v>
      </c>
    </row>
    <row r="53" spans="1:20" x14ac:dyDescent="0.2">
      <c r="A53" s="2" t="s">
        <v>409</v>
      </c>
      <c r="B53" s="3"/>
      <c r="C53" s="3"/>
      <c r="D53" s="3">
        <v>2</v>
      </c>
      <c r="E53" s="3"/>
      <c r="F53" s="3">
        <v>1</v>
      </c>
      <c r="G53" s="3"/>
      <c r="H53" s="3"/>
      <c r="I53" s="3"/>
      <c r="J53" s="3"/>
      <c r="K53" s="3">
        <v>2</v>
      </c>
      <c r="L53" s="3"/>
      <c r="M53" s="3"/>
      <c r="N53" s="3"/>
      <c r="O53" s="3">
        <v>1</v>
      </c>
      <c r="P53" s="3">
        <v>1</v>
      </c>
      <c r="Q53" s="3"/>
      <c r="R53" s="3">
        <v>2</v>
      </c>
      <c r="S53" s="3"/>
      <c r="T53" s="3">
        <v>9</v>
      </c>
    </row>
    <row r="54" spans="1:20" x14ac:dyDescent="0.2">
      <c r="A54" s="2" t="s">
        <v>410</v>
      </c>
      <c r="B54" s="3"/>
      <c r="C54" s="3">
        <v>1</v>
      </c>
      <c r="D54" s="3">
        <v>3</v>
      </c>
      <c r="E54" s="3"/>
      <c r="F54" s="3">
        <v>1</v>
      </c>
      <c r="G54" s="3">
        <v>1</v>
      </c>
      <c r="H54" s="3"/>
      <c r="I54" s="3"/>
      <c r="J54" s="3">
        <v>1</v>
      </c>
      <c r="K54" s="3"/>
      <c r="L54" s="3"/>
      <c r="M54" s="3">
        <v>1</v>
      </c>
      <c r="N54" s="3"/>
      <c r="O54" s="3"/>
      <c r="P54" s="3"/>
      <c r="Q54" s="3"/>
      <c r="R54" s="3"/>
      <c r="S54" s="3">
        <v>1</v>
      </c>
      <c r="T54" s="3">
        <v>9</v>
      </c>
    </row>
    <row r="55" spans="1:20" x14ac:dyDescent="0.2">
      <c r="A55" s="2" t="s">
        <v>408</v>
      </c>
      <c r="B55" s="3"/>
      <c r="C55" s="3"/>
      <c r="D55" s="3">
        <v>2</v>
      </c>
      <c r="E55" s="3">
        <v>1</v>
      </c>
      <c r="F55" s="3"/>
      <c r="G55" s="3"/>
      <c r="H55" s="3">
        <v>1</v>
      </c>
      <c r="I55" s="3"/>
      <c r="J55" s="3"/>
      <c r="K55" s="3"/>
      <c r="L55" s="3">
        <v>1</v>
      </c>
      <c r="M55" s="3"/>
      <c r="N55" s="3">
        <v>1</v>
      </c>
      <c r="O55" s="3"/>
      <c r="P55" s="3"/>
      <c r="Q55" s="3">
        <v>1</v>
      </c>
      <c r="R55" s="3"/>
      <c r="S55" s="3"/>
      <c r="T55" s="3">
        <v>7</v>
      </c>
    </row>
    <row r="56" spans="1:20" x14ac:dyDescent="0.2">
      <c r="A56" s="2" t="s">
        <v>414</v>
      </c>
      <c r="B56" s="3">
        <v>1</v>
      </c>
      <c r="C56" s="3">
        <v>1</v>
      </c>
      <c r="D56" s="3">
        <v>7</v>
      </c>
      <c r="E56" s="3">
        <v>1</v>
      </c>
      <c r="F56" s="3">
        <v>2</v>
      </c>
      <c r="G56" s="3">
        <v>1</v>
      </c>
      <c r="H56" s="3">
        <v>1</v>
      </c>
      <c r="I56" s="3">
        <v>1</v>
      </c>
      <c r="J56" s="3">
        <v>1</v>
      </c>
      <c r="K56" s="3">
        <v>2</v>
      </c>
      <c r="L56" s="3">
        <v>1</v>
      </c>
      <c r="M56" s="3">
        <v>1</v>
      </c>
      <c r="N56" s="3">
        <v>1</v>
      </c>
      <c r="O56" s="3">
        <v>1</v>
      </c>
      <c r="P56" s="3">
        <v>1</v>
      </c>
      <c r="Q56" s="3">
        <v>1</v>
      </c>
      <c r="R56" s="3">
        <v>2</v>
      </c>
      <c r="S56" s="3">
        <v>1</v>
      </c>
      <c r="T56" s="3">
        <v>27</v>
      </c>
    </row>
    <row r="60" spans="1:20" x14ac:dyDescent="0.2">
      <c r="A60" s="105" t="s">
        <v>599</v>
      </c>
      <c r="B60" s="105"/>
      <c r="C60" s="104"/>
      <c r="D60" s="104"/>
      <c r="E60" s="104"/>
    </row>
    <row r="61" spans="1:20" x14ac:dyDescent="0.2">
      <c r="A61" s="1" t="s">
        <v>416</v>
      </c>
      <c r="B61" s="1" t="s">
        <v>415</v>
      </c>
    </row>
    <row r="62" spans="1:20" s="19" customFormat="1" ht="191.25" x14ac:dyDescent="0.2">
      <c r="A62" s="17" t="s">
        <v>413</v>
      </c>
      <c r="B62" s="87" t="s">
        <v>190</v>
      </c>
      <c r="C62" s="87" t="s">
        <v>95</v>
      </c>
      <c r="D62" s="87" t="s">
        <v>125</v>
      </c>
      <c r="E62" s="87" t="s">
        <v>383</v>
      </c>
      <c r="F62" s="87" t="s">
        <v>417</v>
      </c>
      <c r="G62" s="87" t="s">
        <v>878</v>
      </c>
      <c r="H62" s="87" t="s">
        <v>414</v>
      </c>
    </row>
    <row r="63" spans="1:20" x14ac:dyDescent="0.2">
      <c r="A63" s="2" t="s">
        <v>412</v>
      </c>
      <c r="B63" s="3"/>
      <c r="C63" s="3">
        <v>2</v>
      </c>
      <c r="D63" s="3"/>
      <c r="E63" s="3"/>
      <c r="F63" s="3"/>
      <c r="G63" s="3"/>
      <c r="H63" s="3">
        <v>2</v>
      </c>
    </row>
    <row r="64" spans="1:20" x14ac:dyDescent="0.2">
      <c r="A64" s="2" t="s">
        <v>409</v>
      </c>
      <c r="B64" s="3"/>
      <c r="C64" s="3">
        <v>7</v>
      </c>
      <c r="D64" s="3"/>
      <c r="E64" s="3"/>
      <c r="F64" s="3">
        <v>2</v>
      </c>
      <c r="G64" s="3"/>
      <c r="H64" s="3">
        <v>9</v>
      </c>
    </row>
    <row r="65" spans="1:8" x14ac:dyDescent="0.2">
      <c r="A65" s="2" t="s">
        <v>410</v>
      </c>
      <c r="B65" s="3"/>
      <c r="C65" s="3">
        <v>6</v>
      </c>
      <c r="D65" s="3">
        <v>2</v>
      </c>
      <c r="E65" s="3"/>
      <c r="F65" s="3"/>
      <c r="G65" s="3">
        <v>1</v>
      </c>
      <c r="H65" s="3">
        <v>9</v>
      </c>
    </row>
    <row r="66" spans="1:8" x14ac:dyDescent="0.2">
      <c r="A66" s="2" t="s">
        <v>408</v>
      </c>
      <c r="B66" s="3">
        <v>1</v>
      </c>
      <c r="C66" s="3">
        <v>3</v>
      </c>
      <c r="D66" s="3">
        <v>2</v>
      </c>
      <c r="E66" s="3">
        <v>1</v>
      </c>
      <c r="F66" s="3"/>
      <c r="G66" s="3"/>
      <c r="H66" s="3">
        <v>7</v>
      </c>
    </row>
    <row r="67" spans="1:8" x14ac:dyDescent="0.2">
      <c r="A67" s="2" t="s">
        <v>414</v>
      </c>
      <c r="B67" s="3">
        <v>1</v>
      </c>
      <c r="C67" s="3">
        <v>18</v>
      </c>
      <c r="D67" s="3">
        <v>4</v>
      </c>
      <c r="E67" s="3">
        <v>1</v>
      </c>
      <c r="F67" s="3">
        <v>2</v>
      </c>
      <c r="G67" s="3">
        <v>1</v>
      </c>
      <c r="H67" s="3">
        <v>27</v>
      </c>
    </row>
    <row r="71" spans="1:8" x14ac:dyDescent="0.2">
      <c r="A71" s="105" t="s">
        <v>616</v>
      </c>
      <c r="B71" s="105"/>
      <c r="C71" s="104"/>
      <c r="D71" s="104"/>
      <c r="E71" s="104"/>
    </row>
    <row r="72" spans="1:8" s="19" customFormat="1" ht="89.25" x14ac:dyDescent="0.2">
      <c r="A72" s="27"/>
      <c r="B72" s="27" t="s">
        <v>190</v>
      </c>
      <c r="C72" s="27" t="s">
        <v>95</v>
      </c>
      <c r="D72" s="27" t="s">
        <v>417</v>
      </c>
      <c r="E72" s="27" t="s">
        <v>414</v>
      </c>
    </row>
    <row r="73" spans="1:8" x14ac:dyDescent="0.2">
      <c r="A73" s="15" t="s">
        <v>412</v>
      </c>
      <c r="B73" s="26"/>
      <c r="C73" s="26">
        <v>2</v>
      </c>
      <c r="D73" s="26"/>
      <c r="E73" s="26">
        <v>2</v>
      </c>
    </row>
    <row r="74" spans="1:8" x14ac:dyDescent="0.2">
      <c r="A74" s="15" t="s">
        <v>409</v>
      </c>
      <c r="B74" s="26">
        <v>1</v>
      </c>
      <c r="C74" s="26">
        <v>7</v>
      </c>
      <c r="D74" s="26">
        <v>2</v>
      </c>
      <c r="E74" s="26">
        <v>9</v>
      </c>
    </row>
    <row r="75" spans="1:8" x14ac:dyDescent="0.2">
      <c r="A75" s="15" t="s">
        <v>410</v>
      </c>
      <c r="B75" s="26">
        <v>1</v>
      </c>
      <c r="C75" s="26">
        <v>10</v>
      </c>
      <c r="D75" s="26"/>
      <c r="E75" s="26">
        <v>10</v>
      </c>
    </row>
    <row r="76" spans="1:8" x14ac:dyDescent="0.2">
      <c r="A76" s="15" t="s">
        <v>408</v>
      </c>
      <c r="B76" s="26">
        <v>2</v>
      </c>
      <c r="C76" s="26">
        <v>5</v>
      </c>
      <c r="D76" s="26"/>
      <c r="E76" s="26">
        <v>7</v>
      </c>
    </row>
    <row r="77" spans="1:8" x14ac:dyDescent="0.2">
      <c r="A77" s="28" t="s">
        <v>414</v>
      </c>
      <c r="B77" s="29">
        <v>1</v>
      </c>
      <c r="C77" s="29">
        <v>20</v>
      </c>
      <c r="D77" s="29">
        <v>2</v>
      </c>
      <c r="E77" s="29">
        <v>28</v>
      </c>
    </row>
    <row r="81" spans="1:8" x14ac:dyDescent="0.2">
      <c r="A81" s="105" t="s">
        <v>624</v>
      </c>
      <c r="B81" s="105"/>
      <c r="C81" s="104"/>
      <c r="D81" s="104"/>
      <c r="E81" s="104"/>
    </row>
    <row r="82" spans="1:8" s="19" customFormat="1" ht="45" customHeight="1" x14ac:dyDescent="0.2">
      <c r="A82" s="20" t="s">
        <v>413</v>
      </c>
      <c r="B82" s="86" t="s">
        <v>617</v>
      </c>
      <c r="C82" s="86" t="s">
        <v>618</v>
      </c>
      <c r="D82" s="86" t="s">
        <v>619</v>
      </c>
      <c r="E82" s="86" t="s">
        <v>620</v>
      </c>
      <c r="F82" s="86" t="s">
        <v>621</v>
      </c>
      <c r="G82" s="86" t="s">
        <v>622</v>
      </c>
      <c r="H82" s="86" t="s">
        <v>623</v>
      </c>
    </row>
    <row r="83" spans="1:8" x14ac:dyDescent="0.2">
      <c r="A83" s="15" t="s">
        <v>412</v>
      </c>
      <c r="B83" s="26">
        <v>2</v>
      </c>
      <c r="C83" s="26">
        <v>1</v>
      </c>
      <c r="D83" s="26"/>
      <c r="E83" s="26">
        <v>1</v>
      </c>
      <c r="F83" s="26">
        <v>1</v>
      </c>
      <c r="G83" s="26"/>
      <c r="H83" s="26">
        <v>1</v>
      </c>
    </row>
    <row r="84" spans="1:8" x14ac:dyDescent="0.2">
      <c r="A84" s="15" t="s">
        <v>409</v>
      </c>
      <c r="B84" s="26">
        <v>9</v>
      </c>
      <c r="C84" s="26">
        <v>8</v>
      </c>
      <c r="D84" s="26">
        <v>4</v>
      </c>
      <c r="E84" s="26">
        <v>4</v>
      </c>
      <c r="F84" s="26">
        <v>8</v>
      </c>
      <c r="G84" s="26">
        <v>3</v>
      </c>
      <c r="H84" s="26">
        <v>2</v>
      </c>
    </row>
    <row r="85" spans="1:8" x14ac:dyDescent="0.2">
      <c r="A85" s="15" t="s">
        <v>410</v>
      </c>
      <c r="B85" s="26">
        <v>9</v>
      </c>
      <c r="C85" s="26">
        <v>7</v>
      </c>
      <c r="D85" s="26">
        <v>5</v>
      </c>
      <c r="E85" s="26">
        <v>7</v>
      </c>
      <c r="F85" s="26">
        <v>7</v>
      </c>
      <c r="G85" s="26">
        <v>7</v>
      </c>
      <c r="H85" s="26">
        <v>4</v>
      </c>
    </row>
    <row r="86" spans="1:8" x14ac:dyDescent="0.2">
      <c r="A86" s="15" t="s">
        <v>408</v>
      </c>
      <c r="B86" s="26">
        <v>7</v>
      </c>
      <c r="C86" s="26">
        <v>5</v>
      </c>
      <c r="D86" s="26">
        <v>4</v>
      </c>
      <c r="E86" s="26">
        <v>5</v>
      </c>
      <c r="F86" s="26">
        <v>3</v>
      </c>
      <c r="G86" s="26">
        <v>2</v>
      </c>
      <c r="H86" s="26"/>
    </row>
    <row r="87" spans="1:8" x14ac:dyDescent="0.2">
      <c r="A87" s="15" t="s">
        <v>414</v>
      </c>
      <c r="B87" s="26">
        <v>27</v>
      </c>
      <c r="C87" s="26">
        <v>21</v>
      </c>
      <c r="D87" s="26">
        <v>13</v>
      </c>
      <c r="E87" s="26">
        <v>17</v>
      </c>
      <c r="F87" s="26">
        <v>19</v>
      </c>
      <c r="G87" s="26">
        <v>12</v>
      </c>
      <c r="H87" s="26">
        <v>7</v>
      </c>
    </row>
  </sheetData>
  <mergeCells count="8">
    <mergeCell ref="A60:E60"/>
    <mergeCell ref="A71:E71"/>
    <mergeCell ref="A81:E81"/>
    <mergeCell ref="A2:B2"/>
    <mergeCell ref="A13:B13"/>
    <mergeCell ref="A26:E26"/>
    <mergeCell ref="A38:E38"/>
    <mergeCell ref="A49:E4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E15A-4A8E-4DD1-97CB-3570E25D0909}">
  <dimension ref="A2:F49"/>
  <sheetViews>
    <sheetView workbookViewId="0"/>
  </sheetViews>
  <sheetFormatPr defaultColWidth="35.7109375" defaultRowHeight="12.75" x14ac:dyDescent="0.2"/>
  <cols>
    <col min="1" max="1" width="19.5703125" bestFit="1" customWidth="1"/>
    <col min="2" max="2" width="17" bestFit="1" customWidth="1"/>
    <col min="3" max="3" width="4.28515625" bestFit="1" customWidth="1"/>
    <col min="4" max="4" width="7.140625" bestFit="1" customWidth="1"/>
    <col min="5" max="6" width="11.7109375" bestFit="1" customWidth="1"/>
  </cols>
  <sheetData>
    <row r="2" spans="1:5" x14ac:dyDescent="0.2">
      <c r="A2" s="107" t="s">
        <v>600</v>
      </c>
      <c r="B2" s="107"/>
      <c r="C2" s="107"/>
      <c r="D2" s="107"/>
    </row>
    <row r="3" spans="1:5" x14ac:dyDescent="0.2">
      <c r="A3" s="1" t="s">
        <v>416</v>
      </c>
      <c r="B3" s="1" t="s">
        <v>415</v>
      </c>
    </row>
    <row r="4" spans="1:5" x14ac:dyDescent="0.2">
      <c r="A4" s="25" t="s">
        <v>413</v>
      </c>
      <c r="B4" s="88" t="s">
        <v>146</v>
      </c>
      <c r="C4" s="88" t="s">
        <v>82</v>
      </c>
      <c r="D4" s="88" t="s">
        <v>414</v>
      </c>
    </row>
    <row r="5" spans="1:5" x14ac:dyDescent="0.2">
      <c r="A5" s="15" t="s">
        <v>412</v>
      </c>
      <c r="B5" s="26">
        <v>2</v>
      </c>
      <c r="C5" s="26"/>
      <c r="D5" s="26">
        <v>2</v>
      </c>
    </row>
    <row r="6" spans="1:5" x14ac:dyDescent="0.2">
      <c r="A6" s="15" t="s">
        <v>409</v>
      </c>
      <c r="B6" s="26">
        <v>5</v>
      </c>
      <c r="C6" s="26">
        <v>4</v>
      </c>
      <c r="D6" s="26">
        <v>9</v>
      </c>
    </row>
    <row r="7" spans="1:5" x14ac:dyDescent="0.2">
      <c r="A7" s="15" t="s">
        <v>410</v>
      </c>
      <c r="B7" s="26">
        <v>3</v>
      </c>
      <c r="C7" s="26">
        <v>6</v>
      </c>
      <c r="D7" s="26">
        <v>9</v>
      </c>
    </row>
    <row r="8" spans="1:5" x14ac:dyDescent="0.2">
      <c r="A8" s="15" t="s">
        <v>408</v>
      </c>
      <c r="B8" s="26">
        <v>5</v>
      </c>
      <c r="C8" s="26">
        <v>2</v>
      </c>
      <c r="D8" s="26">
        <v>7</v>
      </c>
    </row>
    <row r="9" spans="1:5" x14ac:dyDescent="0.2">
      <c r="A9" s="15" t="s">
        <v>414</v>
      </c>
      <c r="B9" s="26">
        <v>15</v>
      </c>
      <c r="C9" s="26">
        <v>12</v>
      </c>
      <c r="D9" s="26">
        <v>27</v>
      </c>
    </row>
    <row r="14" spans="1:5" x14ac:dyDescent="0.2">
      <c r="A14" s="105" t="s">
        <v>601</v>
      </c>
      <c r="B14" s="105"/>
      <c r="C14" s="105"/>
      <c r="D14" s="105"/>
    </row>
    <row r="15" spans="1:5" x14ac:dyDescent="0.2">
      <c r="A15" s="1" t="s">
        <v>416</v>
      </c>
      <c r="B15" s="1" t="s">
        <v>415</v>
      </c>
    </row>
    <row r="16" spans="1:5" x14ac:dyDescent="0.2">
      <c r="A16" s="25" t="s">
        <v>413</v>
      </c>
      <c r="B16" s="88" t="s">
        <v>74</v>
      </c>
      <c r="C16" s="88" t="s">
        <v>72</v>
      </c>
      <c r="D16" s="89" t="s">
        <v>417</v>
      </c>
      <c r="E16" s="89" t="s">
        <v>414</v>
      </c>
    </row>
    <row r="17" spans="1:6" x14ac:dyDescent="0.2">
      <c r="A17" s="15" t="s">
        <v>412</v>
      </c>
      <c r="B17" s="26"/>
      <c r="C17" s="26"/>
      <c r="D17" s="58">
        <v>2</v>
      </c>
      <c r="E17" s="3">
        <v>2</v>
      </c>
    </row>
    <row r="18" spans="1:6" x14ac:dyDescent="0.2">
      <c r="A18" s="15" t="s">
        <v>409</v>
      </c>
      <c r="B18" s="26">
        <v>3</v>
      </c>
      <c r="C18" s="26">
        <v>1</v>
      </c>
      <c r="D18" s="58">
        <v>5</v>
      </c>
      <c r="E18" s="3">
        <v>9</v>
      </c>
    </row>
    <row r="19" spans="1:6" x14ac:dyDescent="0.2">
      <c r="A19" s="15" t="s">
        <v>410</v>
      </c>
      <c r="B19" s="26">
        <v>3</v>
      </c>
      <c r="C19" s="26">
        <v>3</v>
      </c>
      <c r="D19" s="58">
        <v>3</v>
      </c>
      <c r="E19" s="3">
        <v>9</v>
      </c>
    </row>
    <row r="20" spans="1:6" x14ac:dyDescent="0.2">
      <c r="A20" s="15" t="s">
        <v>408</v>
      </c>
      <c r="B20" s="26">
        <v>1</v>
      </c>
      <c r="C20" s="26">
        <v>1</v>
      </c>
      <c r="D20" s="58">
        <v>5</v>
      </c>
      <c r="E20" s="3">
        <v>7</v>
      </c>
    </row>
    <row r="21" spans="1:6" x14ac:dyDescent="0.2">
      <c r="A21" s="15" t="s">
        <v>414</v>
      </c>
      <c r="B21" s="26">
        <v>7</v>
      </c>
      <c r="C21" s="26">
        <v>5</v>
      </c>
      <c r="D21" s="58">
        <v>15</v>
      </c>
      <c r="E21" s="3">
        <v>27</v>
      </c>
    </row>
    <row r="23" spans="1:6" x14ac:dyDescent="0.2">
      <c r="A23" s="60" t="s">
        <v>602</v>
      </c>
    </row>
    <row r="27" spans="1:6" x14ac:dyDescent="0.2">
      <c r="A27" s="105" t="s">
        <v>603</v>
      </c>
      <c r="B27" s="105"/>
      <c r="C27" s="105"/>
      <c r="D27" s="105"/>
    </row>
    <row r="28" spans="1:6" x14ac:dyDescent="0.2">
      <c r="A28" s="1" t="s">
        <v>416</v>
      </c>
      <c r="B28" s="1" t="s">
        <v>415</v>
      </c>
    </row>
    <row r="29" spans="1:6" x14ac:dyDescent="0.2">
      <c r="A29" s="1" t="s">
        <v>413</v>
      </c>
      <c r="B29" s="89" t="s">
        <v>78</v>
      </c>
      <c r="C29" s="89" t="s">
        <v>74</v>
      </c>
      <c r="D29" s="89" t="s">
        <v>72</v>
      </c>
      <c r="E29" s="89" t="s">
        <v>417</v>
      </c>
      <c r="F29" s="89" t="s">
        <v>414</v>
      </c>
    </row>
    <row r="30" spans="1:6" x14ac:dyDescent="0.2">
      <c r="A30" s="2" t="s">
        <v>412</v>
      </c>
      <c r="B30" s="3"/>
      <c r="C30" s="3"/>
      <c r="D30" s="3"/>
      <c r="E30" s="58">
        <v>2</v>
      </c>
      <c r="F30" s="3">
        <v>2</v>
      </c>
    </row>
    <row r="31" spans="1:6" x14ac:dyDescent="0.2">
      <c r="A31" s="2" t="s">
        <v>409</v>
      </c>
      <c r="B31" s="3"/>
      <c r="C31" s="3">
        <v>4</v>
      </c>
      <c r="D31" s="3"/>
      <c r="E31" s="58">
        <v>5</v>
      </c>
      <c r="F31" s="3">
        <v>9</v>
      </c>
    </row>
    <row r="32" spans="1:6" x14ac:dyDescent="0.2">
      <c r="A32" s="2" t="s">
        <v>410</v>
      </c>
      <c r="B32" s="3">
        <v>1</v>
      </c>
      <c r="C32" s="3">
        <v>3</v>
      </c>
      <c r="D32" s="3">
        <v>2</v>
      </c>
      <c r="E32" s="58">
        <v>3</v>
      </c>
      <c r="F32" s="3">
        <v>9</v>
      </c>
    </row>
    <row r="33" spans="1:6" x14ac:dyDescent="0.2">
      <c r="A33" s="2" t="s">
        <v>408</v>
      </c>
      <c r="B33" s="3"/>
      <c r="C33" s="3">
        <v>2</v>
      </c>
      <c r="D33" s="3"/>
      <c r="E33" s="58">
        <v>5</v>
      </c>
      <c r="F33" s="3">
        <v>7</v>
      </c>
    </row>
    <row r="34" spans="1:6" x14ac:dyDescent="0.2">
      <c r="A34" s="2" t="s">
        <v>414</v>
      </c>
      <c r="B34" s="3">
        <v>1</v>
      </c>
      <c r="C34" s="3">
        <v>9</v>
      </c>
      <c r="D34" s="3">
        <v>2</v>
      </c>
      <c r="E34" s="58">
        <v>15</v>
      </c>
      <c r="F34" s="3">
        <v>27</v>
      </c>
    </row>
    <row r="36" spans="1:6" x14ac:dyDescent="0.2">
      <c r="A36" s="60" t="s">
        <v>602</v>
      </c>
    </row>
    <row r="40" spans="1:6" x14ac:dyDescent="0.2">
      <c r="A40" s="105" t="s">
        <v>604</v>
      </c>
      <c r="B40" s="105"/>
      <c r="C40" s="105"/>
      <c r="D40" s="105"/>
    </row>
    <row r="41" spans="1:6" x14ac:dyDescent="0.2">
      <c r="A41" s="1" t="s">
        <v>416</v>
      </c>
      <c r="B41" s="1" t="s">
        <v>415</v>
      </c>
    </row>
    <row r="42" spans="1:6" x14ac:dyDescent="0.2">
      <c r="A42" s="1" t="s">
        <v>413</v>
      </c>
      <c r="B42" s="89" t="s">
        <v>74</v>
      </c>
      <c r="C42" s="89" t="s">
        <v>72</v>
      </c>
      <c r="D42" s="89" t="s">
        <v>417</v>
      </c>
      <c r="E42" s="89" t="s">
        <v>414</v>
      </c>
    </row>
    <row r="43" spans="1:6" x14ac:dyDescent="0.2">
      <c r="A43" s="15" t="s">
        <v>412</v>
      </c>
      <c r="B43" s="26"/>
      <c r="C43" s="26"/>
      <c r="D43" s="58">
        <v>2</v>
      </c>
      <c r="E43" s="3">
        <v>2</v>
      </c>
    </row>
    <row r="44" spans="1:6" x14ac:dyDescent="0.2">
      <c r="A44" s="15" t="s">
        <v>409</v>
      </c>
      <c r="B44" s="26">
        <v>3</v>
      </c>
      <c r="C44" s="26">
        <v>1</v>
      </c>
      <c r="D44" s="58">
        <v>5</v>
      </c>
      <c r="E44" s="3">
        <v>9</v>
      </c>
    </row>
    <row r="45" spans="1:6" x14ac:dyDescent="0.2">
      <c r="A45" s="15" t="s">
        <v>410</v>
      </c>
      <c r="B45" s="26">
        <v>4</v>
      </c>
      <c r="C45" s="26">
        <v>2</v>
      </c>
      <c r="D45" s="58">
        <v>3</v>
      </c>
      <c r="E45" s="3">
        <v>9</v>
      </c>
    </row>
    <row r="46" spans="1:6" x14ac:dyDescent="0.2">
      <c r="A46" s="15" t="s">
        <v>408</v>
      </c>
      <c r="B46" s="26">
        <v>1</v>
      </c>
      <c r="C46" s="26">
        <v>1</v>
      </c>
      <c r="D46" s="58">
        <v>5</v>
      </c>
      <c r="E46" s="3">
        <v>7</v>
      </c>
    </row>
    <row r="47" spans="1:6" x14ac:dyDescent="0.2">
      <c r="A47" s="15" t="s">
        <v>414</v>
      </c>
      <c r="B47" s="26">
        <v>8</v>
      </c>
      <c r="C47" s="26">
        <v>4</v>
      </c>
      <c r="D47" s="58">
        <v>15</v>
      </c>
      <c r="E47" s="3">
        <v>27</v>
      </c>
    </row>
    <row r="49" spans="1:1" x14ac:dyDescent="0.2">
      <c r="A49" s="60" t="s">
        <v>602</v>
      </c>
    </row>
  </sheetData>
  <mergeCells count="4">
    <mergeCell ref="A2:D2"/>
    <mergeCell ref="A14:D14"/>
    <mergeCell ref="A27:D27"/>
    <mergeCell ref="A40:D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C764-0C37-4EDA-9A5C-6AEA9251C167}">
  <dimension ref="A1:I22"/>
  <sheetViews>
    <sheetView workbookViewId="0"/>
  </sheetViews>
  <sheetFormatPr defaultRowHeight="12.75" x14ac:dyDescent="0.2"/>
  <cols>
    <col min="1" max="1" width="19.5703125" bestFit="1" customWidth="1"/>
    <col min="2" max="2" width="23.42578125" customWidth="1"/>
    <col min="3" max="3" width="14.28515625" customWidth="1"/>
    <col min="4" max="4" width="127.5703125" bestFit="1" customWidth="1"/>
    <col min="5" max="5" width="127.7109375" bestFit="1" customWidth="1"/>
    <col min="6" max="6" width="8" bestFit="1" customWidth="1"/>
    <col min="7" max="7" width="7.140625" bestFit="1" customWidth="1"/>
    <col min="8" max="8" width="142.7109375" bestFit="1" customWidth="1"/>
    <col min="9" max="9" width="11.7109375" bestFit="1" customWidth="1"/>
  </cols>
  <sheetData>
    <row r="1" spans="1:9" x14ac:dyDescent="0.2">
      <c r="A1" s="9"/>
    </row>
    <row r="2" spans="1:9" x14ac:dyDescent="0.2">
      <c r="A2" s="9" t="s">
        <v>625</v>
      </c>
    </row>
    <row r="3" spans="1:9" x14ac:dyDescent="0.2">
      <c r="A3" s="1" t="s">
        <v>416</v>
      </c>
      <c r="B3" s="1" t="s">
        <v>415</v>
      </c>
    </row>
    <row r="4" spans="1:9" x14ac:dyDescent="0.2">
      <c r="A4" s="25" t="s">
        <v>413</v>
      </c>
      <c r="B4" s="88" t="s">
        <v>74</v>
      </c>
      <c r="C4" s="88" t="s">
        <v>72</v>
      </c>
      <c r="D4" s="89" t="s">
        <v>414</v>
      </c>
    </row>
    <row r="5" spans="1:9" x14ac:dyDescent="0.2">
      <c r="A5" s="15" t="s">
        <v>412</v>
      </c>
      <c r="B5" s="26">
        <v>2</v>
      </c>
      <c r="C5" s="26"/>
      <c r="D5" s="3">
        <v>2</v>
      </c>
    </row>
    <row r="6" spans="1:9" x14ac:dyDescent="0.2">
      <c r="A6" s="15" t="s">
        <v>409</v>
      </c>
      <c r="B6" s="26">
        <v>2</v>
      </c>
      <c r="C6" s="26">
        <v>7</v>
      </c>
      <c r="D6" s="3">
        <v>9</v>
      </c>
    </row>
    <row r="7" spans="1:9" x14ac:dyDescent="0.2">
      <c r="A7" s="15" t="s">
        <v>410</v>
      </c>
      <c r="B7" s="26">
        <v>3</v>
      </c>
      <c r="C7" s="26">
        <v>6</v>
      </c>
      <c r="D7" s="3">
        <v>9</v>
      </c>
    </row>
    <row r="8" spans="1:9" x14ac:dyDescent="0.2">
      <c r="A8" s="15" t="s">
        <v>408</v>
      </c>
      <c r="B8" s="26"/>
      <c r="C8" s="26">
        <v>7</v>
      </c>
      <c r="D8" s="3">
        <v>7</v>
      </c>
    </row>
    <row r="9" spans="1:9" x14ac:dyDescent="0.2">
      <c r="A9" s="15" t="s">
        <v>414</v>
      </c>
      <c r="B9" s="26">
        <v>7</v>
      </c>
      <c r="C9" s="26">
        <v>20</v>
      </c>
      <c r="D9" s="3">
        <v>27</v>
      </c>
    </row>
    <row r="15" spans="1:9" x14ac:dyDescent="0.2">
      <c r="A15" s="1" t="s">
        <v>416</v>
      </c>
      <c r="B15" s="1" t="s">
        <v>415</v>
      </c>
    </row>
    <row r="16" spans="1:9" x14ac:dyDescent="0.2">
      <c r="A16" s="1" t="s">
        <v>413</v>
      </c>
      <c r="B16" s="89" t="s">
        <v>98</v>
      </c>
      <c r="C16" s="89" t="s">
        <v>107</v>
      </c>
      <c r="D16" s="89" t="s">
        <v>312</v>
      </c>
      <c r="E16" s="89" t="s">
        <v>165</v>
      </c>
      <c r="F16" s="89" t="s">
        <v>387</v>
      </c>
      <c r="G16" s="89" t="s">
        <v>417</v>
      </c>
      <c r="H16" s="89" t="s">
        <v>881</v>
      </c>
      <c r="I16" s="89" t="s">
        <v>414</v>
      </c>
    </row>
    <row r="17" spans="1:9" x14ac:dyDescent="0.2">
      <c r="A17" s="2" t="s">
        <v>412</v>
      </c>
      <c r="B17" s="3"/>
      <c r="C17" s="3"/>
      <c r="D17" s="3"/>
      <c r="E17" s="3"/>
      <c r="F17" s="3"/>
      <c r="G17" s="3">
        <v>2</v>
      </c>
      <c r="H17" s="3"/>
      <c r="I17" s="3">
        <v>2</v>
      </c>
    </row>
    <row r="18" spans="1:9" x14ac:dyDescent="0.2">
      <c r="A18" s="2" t="s">
        <v>409</v>
      </c>
      <c r="B18" s="3">
        <v>1</v>
      </c>
      <c r="C18" s="3">
        <v>4</v>
      </c>
      <c r="D18" s="3"/>
      <c r="E18" s="3">
        <v>1</v>
      </c>
      <c r="F18" s="3">
        <v>1</v>
      </c>
      <c r="G18" s="3">
        <v>2</v>
      </c>
      <c r="H18" s="3"/>
      <c r="I18" s="3">
        <v>9</v>
      </c>
    </row>
    <row r="19" spans="1:9" x14ac:dyDescent="0.2">
      <c r="A19" s="2" t="s">
        <v>410</v>
      </c>
      <c r="B19" s="3">
        <v>3</v>
      </c>
      <c r="C19" s="3">
        <v>1</v>
      </c>
      <c r="D19" s="3">
        <v>1</v>
      </c>
      <c r="E19" s="3"/>
      <c r="F19" s="3"/>
      <c r="G19" s="3">
        <v>3</v>
      </c>
      <c r="H19" s="3">
        <v>1</v>
      </c>
      <c r="I19" s="3">
        <v>9</v>
      </c>
    </row>
    <row r="20" spans="1:9" x14ac:dyDescent="0.2">
      <c r="A20" s="2" t="s">
        <v>408</v>
      </c>
      <c r="B20" s="3">
        <v>3</v>
      </c>
      <c r="C20" s="3">
        <v>2</v>
      </c>
      <c r="D20" s="3"/>
      <c r="E20" s="3">
        <v>2</v>
      </c>
      <c r="F20" s="3"/>
      <c r="G20" s="3"/>
      <c r="H20" s="3"/>
      <c r="I20" s="3">
        <v>7</v>
      </c>
    </row>
    <row r="21" spans="1:9" x14ac:dyDescent="0.2">
      <c r="A21" s="2" t="s">
        <v>417</v>
      </c>
      <c r="B21" s="3"/>
      <c r="C21" s="3"/>
      <c r="D21" s="3"/>
      <c r="E21" s="3"/>
      <c r="F21" s="3"/>
      <c r="G21" s="3"/>
      <c r="H21" s="3"/>
      <c r="I21" s="3"/>
    </row>
    <row r="22" spans="1:9" x14ac:dyDescent="0.2">
      <c r="A22" s="2" t="s">
        <v>414</v>
      </c>
      <c r="B22" s="3">
        <v>7</v>
      </c>
      <c r="C22" s="3">
        <v>7</v>
      </c>
      <c r="D22" s="3">
        <v>1</v>
      </c>
      <c r="E22" s="3">
        <v>3</v>
      </c>
      <c r="F22" s="3">
        <v>1</v>
      </c>
      <c r="G22" s="3">
        <v>7</v>
      </c>
      <c r="H22" s="3">
        <v>1</v>
      </c>
      <c r="I22" s="3">
        <v>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4238-3D85-4994-918A-7CE444404677}">
  <dimension ref="A1:CS80"/>
  <sheetViews>
    <sheetView workbookViewId="0"/>
  </sheetViews>
  <sheetFormatPr defaultRowHeight="12.75" x14ac:dyDescent="0.2"/>
  <cols>
    <col min="1" max="1" width="11.42578125" style="82" customWidth="1"/>
    <col min="2" max="2" width="14.7109375" style="82" customWidth="1"/>
    <col min="3" max="6" width="9.140625" style="82" customWidth="1"/>
    <col min="7" max="7" width="8.5703125" style="82" customWidth="1"/>
    <col min="8" max="8" width="46.42578125" style="82" customWidth="1"/>
    <col min="9" max="9" width="13.28515625" style="82" customWidth="1"/>
    <col min="10" max="10" width="12.140625" style="82" customWidth="1"/>
    <col min="11" max="20" width="9.140625" style="82" customWidth="1"/>
    <col min="21" max="21" width="16.5703125" style="82" customWidth="1"/>
    <col min="22" max="32" width="11.42578125" style="82" customWidth="1"/>
    <col min="33" max="33" width="11.85546875" style="82" customWidth="1"/>
    <col min="34" max="34" width="12.5703125" style="82" customWidth="1"/>
    <col min="35" max="35" width="11.28515625" style="82" customWidth="1"/>
    <col min="36" max="36" width="9.140625" style="82" customWidth="1"/>
    <col min="37" max="37" width="30.42578125" style="82" customWidth="1"/>
    <col min="38" max="38" width="2.140625" style="83" customWidth="1"/>
    <col min="39" max="56" width="9.140625" style="82" customWidth="1"/>
    <col min="57" max="57" width="12" style="82" customWidth="1"/>
    <col min="58" max="61" width="9.140625" style="82" customWidth="1"/>
    <col min="62" max="63" width="9.140625" style="79" customWidth="1"/>
    <col min="64" max="76" width="9.140625" style="82" customWidth="1"/>
    <col min="77" max="77" width="18.42578125" style="82" customWidth="1"/>
    <col min="78" max="92" width="9.140625" style="82" customWidth="1"/>
    <col min="93" max="93" width="25.7109375" style="82" customWidth="1"/>
    <col min="94" max="94" width="20.85546875" style="82" customWidth="1"/>
    <col min="95" max="95" width="28.7109375" style="82" customWidth="1"/>
    <col min="96" max="96" width="58.42578125" style="82" customWidth="1"/>
    <col min="97" max="97" width="14.85546875" style="82" customWidth="1"/>
    <col min="98" max="257" width="11.42578125" style="82" customWidth="1"/>
    <col min="258" max="258" width="14.7109375" style="82" customWidth="1"/>
    <col min="259" max="262" width="9.140625" style="82"/>
    <col min="263" max="263" width="8.5703125" style="82" customWidth="1"/>
    <col min="264" max="264" width="46.42578125" style="82" customWidth="1"/>
    <col min="265" max="265" width="13.28515625" style="82" customWidth="1"/>
    <col min="266" max="266" width="12.140625" style="82" customWidth="1"/>
    <col min="267" max="276" width="9.140625" style="82"/>
    <col min="277" max="277" width="16.5703125" style="82" customWidth="1"/>
    <col min="278" max="288" width="11.42578125" style="82" customWidth="1"/>
    <col min="289" max="289" width="11.85546875" style="82" customWidth="1"/>
    <col min="290" max="290" width="12.5703125" style="82" customWidth="1"/>
    <col min="291" max="291" width="11.28515625" style="82" customWidth="1"/>
    <col min="292" max="292" width="9.140625" style="82"/>
    <col min="293" max="293" width="30.42578125" style="82" customWidth="1"/>
    <col min="294" max="294" width="2.140625" style="82" customWidth="1"/>
    <col min="295" max="312" width="9.140625" style="82"/>
    <col min="313" max="313" width="12" style="82" customWidth="1"/>
    <col min="314" max="332" width="9.140625" style="82"/>
    <col min="333" max="333" width="18.42578125" style="82" customWidth="1"/>
    <col min="334" max="348" width="9.140625" style="82"/>
    <col min="349" max="349" width="25.7109375" style="82" customWidth="1"/>
    <col min="350" max="350" width="20.85546875" style="82" customWidth="1"/>
    <col min="351" max="351" width="28.7109375" style="82" customWidth="1"/>
    <col min="352" max="352" width="58.42578125" style="82" customWidth="1"/>
    <col min="353" max="353" width="14.85546875" style="82" customWidth="1"/>
    <col min="354" max="513" width="11.42578125" style="82" customWidth="1"/>
    <col min="514" max="514" width="14.7109375" style="82" customWidth="1"/>
    <col min="515" max="518" width="9.140625" style="82"/>
    <col min="519" max="519" width="8.5703125" style="82" customWidth="1"/>
    <col min="520" max="520" width="46.42578125" style="82" customWidth="1"/>
    <col min="521" max="521" width="13.28515625" style="82" customWidth="1"/>
    <col min="522" max="522" width="12.140625" style="82" customWidth="1"/>
    <col min="523" max="532" width="9.140625" style="82"/>
    <col min="533" max="533" width="16.5703125" style="82" customWidth="1"/>
    <col min="534" max="544" width="11.42578125" style="82" customWidth="1"/>
    <col min="545" max="545" width="11.85546875" style="82" customWidth="1"/>
    <col min="546" max="546" width="12.5703125" style="82" customWidth="1"/>
    <col min="547" max="547" width="11.28515625" style="82" customWidth="1"/>
    <col min="548" max="548" width="9.140625" style="82"/>
    <col min="549" max="549" width="30.42578125" style="82" customWidth="1"/>
    <col min="550" max="550" width="2.140625" style="82" customWidth="1"/>
    <col min="551" max="568" width="9.140625" style="82"/>
    <col min="569" max="569" width="12" style="82" customWidth="1"/>
    <col min="570" max="588" width="9.140625" style="82"/>
    <col min="589" max="589" width="18.42578125" style="82" customWidth="1"/>
    <col min="590" max="604" width="9.140625" style="82"/>
    <col min="605" max="605" width="25.7109375" style="82" customWidth="1"/>
    <col min="606" max="606" width="20.85546875" style="82" customWidth="1"/>
    <col min="607" max="607" width="28.7109375" style="82" customWidth="1"/>
    <col min="608" max="608" width="58.42578125" style="82" customWidth="1"/>
    <col min="609" max="609" width="14.85546875" style="82" customWidth="1"/>
    <col min="610" max="769" width="11.42578125" style="82" customWidth="1"/>
    <col min="770" max="770" width="14.7109375" style="82" customWidth="1"/>
    <col min="771" max="774" width="9.140625" style="82"/>
    <col min="775" max="775" width="8.5703125" style="82" customWidth="1"/>
    <col min="776" max="776" width="46.42578125" style="82" customWidth="1"/>
    <col min="777" max="777" width="13.28515625" style="82" customWidth="1"/>
    <col min="778" max="778" width="12.140625" style="82" customWidth="1"/>
    <col min="779" max="788" width="9.140625" style="82"/>
    <col min="789" max="789" width="16.5703125" style="82" customWidth="1"/>
    <col min="790" max="800" width="11.42578125" style="82" customWidth="1"/>
    <col min="801" max="801" width="11.85546875" style="82" customWidth="1"/>
    <col min="802" max="802" width="12.5703125" style="82" customWidth="1"/>
    <col min="803" max="803" width="11.28515625" style="82" customWidth="1"/>
    <col min="804" max="804" width="9.140625" style="82"/>
    <col min="805" max="805" width="30.42578125" style="82" customWidth="1"/>
    <col min="806" max="806" width="2.140625" style="82" customWidth="1"/>
    <col min="807" max="824" width="9.140625" style="82"/>
    <col min="825" max="825" width="12" style="82" customWidth="1"/>
    <col min="826" max="844" width="9.140625" style="82"/>
    <col min="845" max="845" width="18.42578125" style="82" customWidth="1"/>
    <col min="846" max="860" width="9.140625" style="82"/>
    <col min="861" max="861" width="25.7109375" style="82" customWidth="1"/>
    <col min="862" max="862" width="20.85546875" style="82" customWidth="1"/>
    <col min="863" max="863" width="28.7109375" style="82" customWidth="1"/>
    <col min="864" max="864" width="58.42578125" style="82" customWidth="1"/>
    <col min="865" max="865" width="14.85546875" style="82" customWidth="1"/>
    <col min="866" max="1025" width="11.42578125" style="82" customWidth="1"/>
    <col min="1026" max="1026" width="14.7109375" style="82" customWidth="1"/>
    <col min="1027" max="1030" width="9.140625" style="82"/>
    <col min="1031" max="1031" width="8.5703125" style="82" customWidth="1"/>
    <col min="1032" max="1032" width="46.42578125" style="82" customWidth="1"/>
    <col min="1033" max="1033" width="13.28515625" style="82" customWidth="1"/>
    <col min="1034" max="1034" width="12.140625" style="82" customWidth="1"/>
    <col min="1035" max="1044" width="9.140625" style="82"/>
    <col min="1045" max="1045" width="16.5703125" style="82" customWidth="1"/>
    <col min="1046" max="1056" width="11.42578125" style="82" customWidth="1"/>
    <col min="1057" max="1057" width="11.85546875" style="82" customWidth="1"/>
    <col min="1058" max="1058" width="12.5703125" style="82" customWidth="1"/>
    <col min="1059" max="1059" width="11.28515625" style="82" customWidth="1"/>
    <col min="1060" max="1060" width="9.140625" style="82"/>
    <col min="1061" max="1061" width="30.42578125" style="82" customWidth="1"/>
    <col min="1062" max="1062" width="2.140625" style="82" customWidth="1"/>
    <col min="1063" max="1080" width="9.140625" style="82"/>
    <col min="1081" max="1081" width="12" style="82" customWidth="1"/>
    <col min="1082" max="1100" width="9.140625" style="82"/>
    <col min="1101" max="1101" width="18.42578125" style="82" customWidth="1"/>
    <col min="1102" max="1116" width="9.140625" style="82"/>
    <col min="1117" max="1117" width="25.7109375" style="82" customWidth="1"/>
    <col min="1118" max="1118" width="20.85546875" style="82" customWidth="1"/>
    <col min="1119" max="1119" width="28.7109375" style="82" customWidth="1"/>
    <col min="1120" max="1120" width="58.42578125" style="82" customWidth="1"/>
    <col min="1121" max="1121" width="14.85546875" style="82" customWidth="1"/>
    <col min="1122" max="1281" width="11.42578125" style="82" customWidth="1"/>
    <col min="1282" max="1282" width="14.7109375" style="82" customWidth="1"/>
    <col min="1283" max="1286" width="9.140625" style="82"/>
    <col min="1287" max="1287" width="8.5703125" style="82" customWidth="1"/>
    <col min="1288" max="1288" width="46.42578125" style="82" customWidth="1"/>
    <col min="1289" max="1289" width="13.28515625" style="82" customWidth="1"/>
    <col min="1290" max="1290" width="12.140625" style="82" customWidth="1"/>
    <col min="1291" max="1300" width="9.140625" style="82"/>
    <col min="1301" max="1301" width="16.5703125" style="82" customWidth="1"/>
    <col min="1302" max="1312" width="11.42578125" style="82" customWidth="1"/>
    <col min="1313" max="1313" width="11.85546875" style="82" customWidth="1"/>
    <col min="1314" max="1314" width="12.5703125" style="82" customWidth="1"/>
    <col min="1315" max="1315" width="11.28515625" style="82" customWidth="1"/>
    <col min="1316" max="1316" width="9.140625" style="82"/>
    <col min="1317" max="1317" width="30.42578125" style="82" customWidth="1"/>
    <col min="1318" max="1318" width="2.140625" style="82" customWidth="1"/>
    <col min="1319" max="1336" width="9.140625" style="82"/>
    <col min="1337" max="1337" width="12" style="82" customWidth="1"/>
    <col min="1338" max="1356" width="9.140625" style="82"/>
    <col min="1357" max="1357" width="18.42578125" style="82" customWidth="1"/>
    <col min="1358" max="1372" width="9.140625" style="82"/>
    <col min="1373" max="1373" width="25.7109375" style="82" customWidth="1"/>
    <col min="1374" max="1374" width="20.85546875" style="82" customWidth="1"/>
    <col min="1375" max="1375" width="28.7109375" style="82" customWidth="1"/>
    <col min="1376" max="1376" width="58.42578125" style="82" customWidth="1"/>
    <col min="1377" max="1377" width="14.85546875" style="82" customWidth="1"/>
    <col min="1378" max="1537" width="11.42578125" style="82" customWidth="1"/>
    <col min="1538" max="1538" width="14.7109375" style="82" customWidth="1"/>
    <col min="1539" max="1542" width="9.140625" style="82"/>
    <col min="1543" max="1543" width="8.5703125" style="82" customWidth="1"/>
    <col min="1544" max="1544" width="46.42578125" style="82" customWidth="1"/>
    <col min="1545" max="1545" width="13.28515625" style="82" customWidth="1"/>
    <col min="1546" max="1546" width="12.140625" style="82" customWidth="1"/>
    <col min="1547" max="1556" width="9.140625" style="82"/>
    <col min="1557" max="1557" width="16.5703125" style="82" customWidth="1"/>
    <col min="1558" max="1568" width="11.42578125" style="82" customWidth="1"/>
    <col min="1569" max="1569" width="11.85546875" style="82" customWidth="1"/>
    <col min="1570" max="1570" width="12.5703125" style="82" customWidth="1"/>
    <col min="1571" max="1571" width="11.28515625" style="82" customWidth="1"/>
    <col min="1572" max="1572" width="9.140625" style="82"/>
    <col min="1573" max="1573" width="30.42578125" style="82" customWidth="1"/>
    <col min="1574" max="1574" width="2.140625" style="82" customWidth="1"/>
    <col min="1575" max="1592" width="9.140625" style="82"/>
    <col min="1593" max="1593" width="12" style="82" customWidth="1"/>
    <col min="1594" max="1612" width="9.140625" style="82"/>
    <col min="1613" max="1613" width="18.42578125" style="82" customWidth="1"/>
    <col min="1614" max="1628" width="9.140625" style="82"/>
    <col min="1629" max="1629" width="25.7109375" style="82" customWidth="1"/>
    <col min="1630" max="1630" width="20.85546875" style="82" customWidth="1"/>
    <col min="1631" max="1631" width="28.7109375" style="82" customWidth="1"/>
    <col min="1632" max="1632" width="58.42578125" style="82" customWidth="1"/>
    <col min="1633" max="1633" width="14.85546875" style="82" customWidth="1"/>
    <col min="1634" max="1793" width="11.42578125" style="82" customWidth="1"/>
    <col min="1794" max="1794" width="14.7109375" style="82" customWidth="1"/>
    <col min="1795" max="1798" width="9.140625" style="82"/>
    <col min="1799" max="1799" width="8.5703125" style="82" customWidth="1"/>
    <col min="1800" max="1800" width="46.42578125" style="82" customWidth="1"/>
    <col min="1801" max="1801" width="13.28515625" style="82" customWidth="1"/>
    <col min="1802" max="1802" width="12.140625" style="82" customWidth="1"/>
    <col min="1803" max="1812" width="9.140625" style="82"/>
    <col min="1813" max="1813" width="16.5703125" style="82" customWidth="1"/>
    <col min="1814" max="1824" width="11.42578125" style="82" customWidth="1"/>
    <col min="1825" max="1825" width="11.85546875" style="82" customWidth="1"/>
    <col min="1826" max="1826" width="12.5703125" style="82" customWidth="1"/>
    <col min="1827" max="1827" width="11.28515625" style="82" customWidth="1"/>
    <col min="1828" max="1828" width="9.140625" style="82"/>
    <col min="1829" max="1829" width="30.42578125" style="82" customWidth="1"/>
    <col min="1830" max="1830" width="2.140625" style="82" customWidth="1"/>
    <col min="1831" max="1848" width="9.140625" style="82"/>
    <col min="1849" max="1849" width="12" style="82" customWidth="1"/>
    <col min="1850" max="1868" width="9.140625" style="82"/>
    <col min="1869" max="1869" width="18.42578125" style="82" customWidth="1"/>
    <col min="1870" max="1884" width="9.140625" style="82"/>
    <col min="1885" max="1885" width="25.7109375" style="82" customWidth="1"/>
    <col min="1886" max="1886" width="20.85546875" style="82" customWidth="1"/>
    <col min="1887" max="1887" width="28.7109375" style="82" customWidth="1"/>
    <col min="1888" max="1888" width="58.42578125" style="82" customWidth="1"/>
    <col min="1889" max="1889" width="14.85546875" style="82" customWidth="1"/>
    <col min="1890" max="2049" width="11.42578125" style="82" customWidth="1"/>
    <col min="2050" max="2050" width="14.7109375" style="82" customWidth="1"/>
    <col min="2051" max="2054" width="9.140625" style="82"/>
    <col min="2055" max="2055" width="8.5703125" style="82" customWidth="1"/>
    <col min="2056" max="2056" width="46.42578125" style="82" customWidth="1"/>
    <col min="2057" max="2057" width="13.28515625" style="82" customWidth="1"/>
    <col min="2058" max="2058" width="12.140625" style="82" customWidth="1"/>
    <col min="2059" max="2068" width="9.140625" style="82"/>
    <col min="2069" max="2069" width="16.5703125" style="82" customWidth="1"/>
    <col min="2070" max="2080" width="11.42578125" style="82" customWidth="1"/>
    <col min="2081" max="2081" width="11.85546875" style="82" customWidth="1"/>
    <col min="2082" max="2082" width="12.5703125" style="82" customWidth="1"/>
    <col min="2083" max="2083" width="11.28515625" style="82" customWidth="1"/>
    <col min="2084" max="2084" width="9.140625" style="82"/>
    <col min="2085" max="2085" width="30.42578125" style="82" customWidth="1"/>
    <col min="2086" max="2086" width="2.140625" style="82" customWidth="1"/>
    <col min="2087" max="2104" width="9.140625" style="82"/>
    <col min="2105" max="2105" width="12" style="82" customWidth="1"/>
    <col min="2106" max="2124" width="9.140625" style="82"/>
    <col min="2125" max="2125" width="18.42578125" style="82" customWidth="1"/>
    <col min="2126" max="2140" width="9.140625" style="82"/>
    <col min="2141" max="2141" width="25.7109375" style="82" customWidth="1"/>
    <col min="2142" max="2142" width="20.85546875" style="82" customWidth="1"/>
    <col min="2143" max="2143" width="28.7109375" style="82" customWidth="1"/>
    <col min="2144" max="2144" width="58.42578125" style="82" customWidth="1"/>
    <col min="2145" max="2145" width="14.85546875" style="82" customWidth="1"/>
    <col min="2146" max="2305" width="11.42578125" style="82" customWidth="1"/>
    <col min="2306" max="2306" width="14.7109375" style="82" customWidth="1"/>
    <col min="2307" max="2310" width="9.140625" style="82"/>
    <col min="2311" max="2311" width="8.5703125" style="82" customWidth="1"/>
    <col min="2312" max="2312" width="46.42578125" style="82" customWidth="1"/>
    <col min="2313" max="2313" width="13.28515625" style="82" customWidth="1"/>
    <col min="2314" max="2314" width="12.140625" style="82" customWidth="1"/>
    <col min="2315" max="2324" width="9.140625" style="82"/>
    <col min="2325" max="2325" width="16.5703125" style="82" customWidth="1"/>
    <col min="2326" max="2336" width="11.42578125" style="82" customWidth="1"/>
    <col min="2337" max="2337" width="11.85546875" style="82" customWidth="1"/>
    <col min="2338" max="2338" width="12.5703125" style="82" customWidth="1"/>
    <col min="2339" max="2339" width="11.28515625" style="82" customWidth="1"/>
    <col min="2340" max="2340" width="9.140625" style="82"/>
    <col min="2341" max="2341" width="30.42578125" style="82" customWidth="1"/>
    <col min="2342" max="2342" width="2.140625" style="82" customWidth="1"/>
    <col min="2343" max="2360" width="9.140625" style="82"/>
    <col min="2361" max="2361" width="12" style="82" customWidth="1"/>
    <col min="2362" max="2380" width="9.140625" style="82"/>
    <col min="2381" max="2381" width="18.42578125" style="82" customWidth="1"/>
    <col min="2382" max="2396" width="9.140625" style="82"/>
    <col min="2397" max="2397" width="25.7109375" style="82" customWidth="1"/>
    <col min="2398" max="2398" width="20.85546875" style="82" customWidth="1"/>
    <col min="2399" max="2399" width="28.7109375" style="82" customWidth="1"/>
    <col min="2400" max="2400" width="58.42578125" style="82" customWidth="1"/>
    <col min="2401" max="2401" width="14.85546875" style="82" customWidth="1"/>
    <col min="2402" max="2561" width="11.42578125" style="82" customWidth="1"/>
    <col min="2562" max="2562" width="14.7109375" style="82" customWidth="1"/>
    <col min="2563" max="2566" width="9.140625" style="82"/>
    <col min="2567" max="2567" width="8.5703125" style="82" customWidth="1"/>
    <col min="2568" max="2568" width="46.42578125" style="82" customWidth="1"/>
    <col min="2569" max="2569" width="13.28515625" style="82" customWidth="1"/>
    <col min="2570" max="2570" width="12.140625" style="82" customWidth="1"/>
    <col min="2571" max="2580" width="9.140625" style="82"/>
    <col min="2581" max="2581" width="16.5703125" style="82" customWidth="1"/>
    <col min="2582" max="2592" width="11.42578125" style="82" customWidth="1"/>
    <col min="2593" max="2593" width="11.85546875" style="82" customWidth="1"/>
    <col min="2594" max="2594" width="12.5703125" style="82" customWidth="1"/>
    <col min="2595" max="2595" width="11.28515625" style="82" customWidth="1"/>
    <col min="2596" max="2596" width="9.140625" style="82"/>
    <col min="2597" max="2597" width="30.42578125" style="82" customWidth="1"/>
    <col min="2598" max="2598" width="2.140625" style="82" customWidth="1"/>
    <col min="2599" max="2616" width="9.140625" style="82"/>
    <col min="2617" max="2617" width="12" style="82" customWidth="1"/>
    <col min="2618" max="2636" width="9.140625" style="82"/>
    <col min="2637" max="2637" width="18.42578125" style="82" customWidth="1"/>
    <col min="2638" max="2652" width="9.140625" style="82"/>
    <col min="2653" max="2653" width="25.7109375" style="82" customWidth="1"/>
    <col min="2654" max="2654" width="20.85546875" style="82" customWidth="1"/>
    <col min="2655" max="2655" width="28.7109375" style="82" customWidth="1"/>
    <col min="2656" max="2656" width="58.42578125" style="82" customWidth="1"/>
    <col min="2657" max="2657" width="14.85546875" style="82" customWidth="1"/>
    <col min="2658" max="2817" width="11.42578125" style="82" customWidth="1"/>
    <col min="2818" max="2818" width="14.7109375" style="82" customWidth="1"/>
    <col min="2819" max="2822" width="9.140625" style="82"/>
    <col min="2823" max="2823" width="8.5703125" style="82" customWidth="1"/>
    <col min="2824" max="2824" width="46.42578125" style="82" customWidth="1"/>
    <col min="2825" max="2825" width="13.28515625" style="82" customWidth="1"/>
    <col min="2826" max="2826" width="12.140625" style="82" customWidth="1"/>
    <col min="2827" max="2836" width="9.140625" style="82"/>
    <col min="2837" max="2837" width="16.5703125" style="82" customWidth="1"/>
    <col min="2838" max="2848" width="11.42578125" style="82" customWidth="1"/>
    <col min="2849" max="2849" width="11.85546875" style="82" customWidth="1"/>
    <col min="2850" max="2850" width="12.5703125" style="82" customWidth="1"/>
    <col min="2851" max="2851" width="11.28515625" style="82" customWidth="1"/>
    <col min="2852" max="2852" width="9.140625" style="82"/>
    <col min="2853" max="2853" width="30.42578125" style="82" customWidth="1"/>
    <col min="2854" max="2854" width="2.140625" style="82" customWidth="1"/>
    <col min="2855" max="2872" width="9.140625" style="82"/>
    <col min="2873" max="2873" width="12" style="82" customWidth="1"/>
    <col min="2874" max="2892" width="9.140625" style="82"/>
    <col min="2893" max="2893" width="18.42578125" style="82" customWidth="1"/>
    <col min="2894" max="2908" width="9.140625" style="82"/>
    <col min="2909" max="2909" width="25.7109375" style="82" customWidth="1"/>
    <col min="2910" max="2910" width="20.85546875" style="82" customWidth="1"/>
    <col min="2911" max="2911" width="28.7109375" style="82" customWidth="1"/>
    <col min="2912" max="2912" width="58.42578125" style="82" customWidth="1"/>
    <col min="2913" max="2913" width="14.85546875" style="82" customWidth="1"/>
    <col min="2914" max="3073" width="11.42578125" style="82" customWidth="1"/>
    <col min="3074" max="3074" width="14.7109375" style="82" customWidth="1"/>
    <col min="3075" max="3078" width="9.140625" style="82"/>
    <col min="3079" max="3079" width="8.5703125" style="82" customWidth="1"/>
    <col min="3080" max="3080" width="46.42578125" style="82" customWidth="1"/>
    <col min="3081" max="3081" width="13.28515625" style="82" customWidth="1"/>
    <col min="3082" max="3082" width="12.140625" style="82" customWidth="1"/>
    <col min="3083" max="3092" width="9.140625" style="82"/>
    <col min="3093" max="3093" width="16.5703125" style="82" customWidth="1"/>
    <col min="3094" max="3104" width="11.42578125" style="82" customWidth="1"/>
    <col min="3105" max="3105" width="11.85546875" style="82" customWidth="1"/>
    <col min="3106" max="3106" width="12.5703125" style="82" customWidth="1"/>
    <col min="3107" max="3107" width="11.28515625" style="82" customWidth="1"/>
    <col min="3108" max="3108" width="9.140625" style="82"/>
    <col min="3109" max="3109" width="30.42578125" style="82" customWidth="1"/>
    <col min="3110" max="3110" width="2.140625" style="82" customWidth="1"/>
    <col min="3111" max="3128" width="9.140625" style="82"/>
    <col min="3129" max="3129" width="12" style="82" customWidth="1"/>
    <col min="3130" max="3148" width="9.140625" style="82"/>
    <col min="3149" max="3149" width="18.42578125" style="82" customWidth="1"/>
    <col min="3150" max="3164" width="9.140625" style="82"/>
    <col min="3165" max="3165" width="25.7109375" style="82" customWidth="1"/>
    <col min="3166" max="3166" width="20.85546875" style="82" customWidth="1"/>
    <col min="3167" max="3167" width="28.7109375" style="82" customWidth="1"/>
    <col min="3168" max="3168" width="58.42578125" style="82" customWidth="1"/>
    <col min="3169" max="3169" width="14.85546875" style="82" customWidth="1"/>
    <col min="3170" max="3329" width="11.42578125" style="82" customWidth="1"/>
    <col min="3330" max="3330" width="14.7109375" style="82" customWidth="1"/>
    <col min="3331" max="3334" width="9.140625" style="82"/>
    <col min="3335" max="3335" width="8.5703125" style="82" customWidth="1"/>
    <col min="3336" max="3336" width="46.42578125" style="82" customWidth="1"/>
    <col min="3337" max="3337" width="13.28515625" style="82" customWidth="1"/>
    <col min="3338" max="3338" width="12.140625" style="82" customWidth="1"/>
    <col min="3339" max="3348" width="9.140625" style="82"/>
    <col min="3349" max="3349" width="16.5703125" style="82" customWidth="1"/>
    <col min="3350" max="3360" width="11.42578125" style="82" customWidth="1"/>
    <col min="3361" max="3361" width="11.85546875" style="82" customWidth="1"/>
    <col min="3362" max="3362" width="12.5703125" style="82" customWidth="1"/>
    <col min="3363" max="3363" width="11.28515625" style="82" customWidth="1"/>
    <col min="3364" max="3364" width="9.140625" style="82"/>
    <col min="3365" max="3365" width="30.42578125" style="82" customWidth="1"/>
    <col min="3366" max="3366" width="2.140625" style="82" customWidth="1"/>
    <col min="3367" max="3384" width="9.140625" style="82"/>
    <col min="3385" max="3385" width="12" style="82" customWidth="1"/>
    <col min="3386" max="3404" width="9.140625" style="82"/>
    <col min="3405" max="3405" width="18.42578125" style="82" customWidth="1"/>
    <col min="3406" max="3420" width="9.140625" style="82"/>
    <col min="3421" max="3421" width="25.7109375" style="82" customWidth="1"/>
    <col min="3422" max="3422" width="20.85546875" style="82" customWidth="1"/>
    <col min="3423" max="3423" width="28.7109375" style="82" customWidth="1"/>
    <col min="3424" max="3424" width="58.42578125" style="82" customWidth="1"/>
    <col min="3425" max="3425" width="14.85546875" style="82" customWidth="1"/>
    <col min="3426" max="3585" width="11.42578125" style="82" customWidth="1"/>
    <col min="3586" max="3586" width="14.7109375" style="82" customWidth="1"/>
    <col min="3587" max="3590" width="9.140625" style="82"/>
    <col min="3591" max="3591" width="8.5703125" style="82" customWidth="1"/>
    <col min="3592" max="3592" width="46.42578125" style="82" customWidth="1"/>
    <col min="3593" max="3593" width="13.28515625" style="82" customWidth="1"/>
    <col min="3594" max="3594" width="12.140625" style="82" customWidth="1"/>
    <col min="3595" max="3604" width="9.140625" style="82"/>
    <col min="3605" max="3605" width="16.5703125" style="82" customWidth="1"/>
    <col min="3606" max="3616" width="11.42578125" style="82" customWidth="1"/>
    <col min="3617" max="3617" width="11.85546875" style="82" customWidth="1"/>
    <col min="3618" max="3618" width="12.5703125" style="82" customWidth="1"/>
    <col min="3619" max="3619" width="11.28515625" style="82" customWidth="1"/>
    <col min="3620" max="3620" width="9.140625" style="82"/>
    <col min="3621" max="3621" width="30.42578125" style="82" customWidth="1"/>
    <col min="3622" max="3622" width="2.140625" style="82" customWidth="1"/>
    <col min="3623" max="3640" width="9.140625" style="82"/>
    <col min="3641" max="3641" width="12" style="82" customWidth="1"/>
    <col min="3642" max="3660" width="9.140625" style="82"/>
    <col min="3661" max="3661" width="18.42578125" style="82" customWidth="1"/>
    <col min="3662" max="3676" width="9.140625" style="82"/>
    <col min="3677" max="3677" width="25.7109375" style="82" customWidth="1"/>
    <col min="3678" max="3678" width="20.85546875" style="82" customWidth="1"/>
    <col min="3679" max="3679" width="28.7109375" style="82" customWidth="1"/>
    <col min="3680" max="3680" width="58.42578125" style="82" customWidth="1"/>
    <col min="3681" max="3681" width="14.85546875" style="82" customWidth="1"/>
    <col min="3682" max="3841" width="11.42578125" style="82" customWidth="1"/>
    <col min="3842" max="3842" width="14.7109375" style="82" customWidth="1"/>
    <col min="3843" max="3846" width="9.140625" style="82"/>
    <col min="3847" max="3847" width="8.5703125" style="82" customWidth="1"/>
    <col min="3848" max="3848" width="46.42578125" style="82" customWidth="1"/>
    <col min="3849" max="3849" width="13.28515625" style="82" customWidth="1"/>
    <col min="3850" max="3850" width="12.140625" style="82" customWidth="1"/>
    <col min="3851" max="3860" width="9.140625" style="82"/>
    <col min="3861" max="3861" width="16.5703125" style="82" customWidth="1"/>
    <col min="3862" max="3872" width="11.42578125" style="82" customWidth="1"/>
    <col min="3873" max="3873" width="11.85546875" style="82" customWidth="1"/>
    <col min="3874" max="3874" width="12.5703125" style="82" customWidth="1"/>
    <col min="3875" max="3875" width="11.28515625" style="82" customWidth="1"/>
    <col min="3876" max="3876" width="9.140625" style="82"/>
    <col min="3877" max="3877" width="30.42578125" style="82" customWidth="1"/>
    <col min="3878" max="3878" width="2.140625" style="82" customWidth="1"/>
    <col min="3879" max="3896" width="9.140625" style="82"/>
    <col min="3897" max="3897" width="12" style="82" customWidth="1"/>
    <col min="3898" max="3916" width="9.140625" style="82"/>
    <col min="3917" max="3917" width="18.42578125" style="82" customWidth="1"/>
    <col min="3918" max="3932" width="9.140625" style="82"/>
    <col min="3933" max="3933" width="25.7109375" style="82" customWidth="1"/>
    <col min="3934" max="3934" width="20.85546875" style="82" customWidth="1"/>
    <col min="3935" max="3935" width="28.7109375" style="82" customWidth="1"/>
    <col min="3936" max="3936" width="58.42578125" style="82" customWidth="1"/>
    <col min="3937" max="3937" width="14.85546875" style="82" customWidth="1"/>
    <col min="3938" max="4097" width="11.42578125" style="82" customWidth="1"/>
    <col min="4098" max="4098" width="14.7109375" style="82" customWidth="1"/>
    <col min="4099" max="4102" width="9.140625" style="82"/>
    <col min="4103" max="4103" width="8.5703125" style="82" customWidth="1"/>
    <col min="4104" max="4104" width="46.42578125" style="82" customWidth="1"/>
    <col min="4105" max="4105" width="13.28515625" style="82" customWidth="1"/>
    <col min="4106" max="4106" width="12.140625" style="82" customWidth="1"/>
    <col min="4107" max="4116" width="9.140625" style="82"/>
    <col min="4117" max="4117" width="16.5703125" style="82" customWidth="1"/>
    <col min="4118" max="4128" width="11.42578125" style="82" customWidth="1"/>
    <col min="4129" max="4129" width="11.85546875" style="82" customWidth="1"/>
    <col min="4130" max="4130" width="12.5703125" style="82" customWidth="1"/>
    <col min="4131" max="4131" width="11.28515625" style="82" customWidth="1"/>
    <col min="4132" max="4132" width="9.140625" style="82"/>
    <col min="4133" max="4133" width="30.42578125" style="82" customWidth="1"/>
    <col min="4134" max="4134" width="2.140625" style="82" customWidth="1"/>
    <col min="4135" max="4152" width="9.140625" style="82"/>
    <col min="4153" max="4153" width="12" style="82" customWidth="1"/>
    <col min="4154" max="4172" width="9.140625" style="82"/>
    <col min="4173" max="4173" width="18.42578125" style="82" customWidth="1"/>
    <col min="4174" max="4188" width="9.140625" style="82"/>
    <col min="4189" max="4189" width="25.7109375" style="82" customWidth="1"/>
    <col min="4190" max="4190" width="20.85546875" style="82" customWidth="1"/>
    <col min="4191" max="4191" width="28.7109375" style="82" customWidth="1"/>
    <col min="4192" max="4192" width="58.42578125" style="82" customWidth="1"/>
    <col min="4193" max="4193" width="14.85546875" style="82" customWidth="1"/>
    <col min="4194" max="4353" width="11.42578125" style="82" customWidth="1"/>
    <col min="4354" max="4354" width="14.7109375" style="82" customWidth="1"/>
    <col min="4355" max="4358" width="9.140625" style="82"/>
    <col min="4359" max="4359" width="8.5703125" style="82" customWidth="1"/>
    <col min="4360" max="4360" width="46.42578125" style="82" customWidth="1"/>
    <col min="4361" max="4361" width="13.28515625" style="82" customWidth="1"/>
    <col min="4362" max="4362" width="12.140625" style="82" customWidth="1"/>
    <col min="4363" max="4372" width="9.140625" style="82"/>
    <col min="4373" max="4373" width="16.5703125" style="82" customWidth="1"/>
    <col min="4374" max="4384" width="11.42578125" style="82" customWidth="1"/>
    <col min="4385" max="4385" width="11.85546875" style="82" customWidth="1"/>
    <col min="4386" max="4386" width="12.5703125" style="82" customWidth="1"/>
    <col min="4387" max="4387" width="11.28515625" style="82" customWidth="1"/>
    <col min="4388" max="4388" width="9.140625" style="82"/>
    <col min="4389" max="4389" width="30.42578125" style="82" customWidth="1"/>
    <col min="4390" max="4390" width="2.140625" style="82" customWidth="1"/>
    <col min="4391" max="4408" width="9.140625" style="82"/>
    <col min="4409" max="4409" width="12" style="82" customWidth="1"/>
    <col min="4410" max="4428" width="9.140625" style="82"/>
    <col min="4429" max="4429" width="18.42578125" style="82" customWidth="1"/>
    <col min="4430" max="4444" width="9.140625" style="82"/>
    <col min="4445" max="4445" width="25.7109375" style="82" customWidth="1"/>
    <col min="4446" max="4446" width="20.85546875" style="82" customWidth="1"/>
    <col min="4447" max="4447" width="28.7109375" style="82" customWidth="1"/>
    <col min="4448" max="4448" width="58.42578125" style="82" customWidth="1"/>
    <col min="4449" max="4449" width="14.85546875" style="82" customWidth="1"/>
    <col min="4450" max="4609" width="11.42578125" style="82" customWidth="1"/>
    <col min="4610" max="4610" width="14.7109375" style="82" customWidth="1"/>
    <col min="4611" max="4614" width="9.140625" style="82"/>
    <col min="4615" max="4615" width="8.5703125" style="82" customWidth="1"/>
    <col min="4616" max="4616" width="46.42578125" style="82" customWidth="1"/>
    <col min="4617" max="4617" width="13.28515625" style="82" customWidth="1"/>
    <col min="4618" max="4618" width="12.140625" style="82" customWidth="1"/>
    <col min="4619" max="4628" width="9.140625" style="82"/>
    <col min="4629" max="4629" width="16.5703125" style="82" customWidth="1"/>
    <col min="4630" max="4640" width="11.42578125" style="82" customWidth="1"/>
    <col min="4641" max="4641" width="11.85546875" style="82" customWidth="1"/>
    <col min="4642" max="4642" width="12.5703125" style="82" customWidth="1"/>
    <col min="4643" max="4643" width="11.28515625" style="82" customWidth="1"/>
    <col min="4644" max="4644" width="9.140625" style="82"/>
    <col min="4645" max="4645" width="30.42578125" style="82" customWidth="1"/>
    <col min="4646" max="4646" width="2.140625" style="82" customWidth="1"/>
    <col min="4647" max="4664" width="9.140625" style="82"/>
    <col min="4665" max="4665" width="12" style="82" customWidth="1"/>
    <col min="4666" max="4684" width="9.140625" style="82"/>
    <col min="4685" max="4685" width="18.42578125" style="82" customWidth="1"/>
    <col min="4686" max="4700" width="9.140625" style="82"/>
    <col min="4701" max="4701" width="25.7109375" style="82" customWidth="1"/>
    <col min="4702" max="4702" width="20.85546875" style="82" customWidth="1"/>
    <col min="4703" max="4703" width="28.7109375" style="82" customWidth="1"/>
    <col min="4704" max="4704" width="58.42578125" style="82" customWidth="1"/>
    <col min="4705" max="4705" width="14.85546875" style="82" customWidth="1"/>
    <col min="4706" max="4865" width="11.42578125" style="82" customWidth="1"/>
    <col min="4866" max="4866" width="14.7109375" style="82" customWidth="1"/>
    <col min="4867" max="4870" width="9.140625" style="82"/>
    <col min="4871" max="4871" width="8.5703125" style="82" customWidth="1"/>
    <col min="4872" max="4872" width="46.42578125" style="82" customWidth="1"/>
    <col min="4873" max="4873" width="13.28515625" style="82" customWidth="1"/>
    <col min="4874" max="4874" width="12.140625" style="82" customWidth="1"/>
    <col min="4875" max="4884" width="9.140625" style="82"/>
    <col min="4885" max="4885" width="16.5703125" style="82" customWidth="1"/>
    <col min="4886" max="4896" width="11.42578125" style="82" customWidth="1"/>
    <col min="4897" max="4897" width="11.85546875" style="82" customWidth="1"/>
    <col min="4898" max="4898" width="12.5703125" style="82" customWidth="1"/>
    <col min="4899" max="4899" width="11.28515625" style="82" customWidth="1"/>
    <col min="4900" max="4900" width="9.140625" style="82"/>
    <col min="4901" max="4901" width="30.42578125" style="82" customWidth="1"/>
    <col min="4902" max="4902" width="2.140625" style="82" customWidth="1"/>
    <col min="4903" max="4920" width="9.140625" style="82"/>
    <col min="4921" max="4921" width="12" style="82" customWidth="1"/>
    <col min="4922" max="4940" width="9.140625" style="82"/>
    <col min="4941" max="4941" width="18.42578125" style="82" customWidth="1"/>
    <col min="4942" max="4956" width="9.140625" style="82"/>
    <col min="4957" max="4957" width="25.7109375" style="82" customWidth="1"/>
    <col min="4958" max="4958" width="20.85546875" style="82" customWidth="1"/>
    <col min="4959" max="4959" width="28.7109375" style="82" customWidth="1"/>
    <col min="4960" max="4960" width="58.42578125" style="82" customWidth="1"/>
    <col min="4961" max="4961" width="14.85546875" style="82" customWidth="1"/>
    <col min="4962" max="5121" width="11.42578125" style="82" customWidth="1"/>
    <col min="5122" max="5122" width="14.7109375" style="82" customWidth="1"/>
    <col min="5123" max="5126" width="9.140625" style="82"/>
    <col min="5127" max="5127" width="8.5703125" style="82" customWidth="1"/>
    <col min="5128" max="5128" width="46.42578125" style="82" customWidth="1"/>
    <col min="5129" max="5129" width="13.28515625" style="82" customWidth="1"/>
    <col min="5130" max="5130" width="12.140625" style="82" customWidth="1"/>
    <col min="5131" max="5140" width="9.140625" style="82"/>
    <col min="5141" max="5141" width="16.5703125" style="82" customWidth="1"/>
    <col min="5142" max="5152" width="11.42578125" style="82" customWidth="1"/>
    <col min="5153" max="5153" width="11.85546875" style="82" customWidth="1"/>
    <col min="5154" max="5154" width="12.5703125" style="82" customWidth="1"/>
    <col min="5155" max="5155" width="11.28515625" style="82" customWidth="1"/>
    <col min="5156" max="5156" width="9.140625" style="82"/>
    <col min="5157" max="5157" width="30.42578125" style="82" customWidth="1"/>
    <col min="5158" max="5158" width="2.140625" style="82" customWidth="1"/>
    <col min="5159" max="5176" width="9.140625" style="82"/>
    <col min="5177" max="5177" width="12" style="82" customWidth="1"/>
    <col min="5178" max="5196" width="9.140625" style="82"/>
    <col min="5197" max="5197" width="18.42578125" style="82" customWidth="1"/>
    <col min="5198" max="5212" width="9.140625" style="82"/>
    <col min="5213" max="5213" width="25.7109375" style="82" customWidth="1"/>
    <col min="5214" max="5214" width="20.85546875" style="82" customWidth="1"/>
    <col min="5215" max="5215" width="28.7109375" style="82" customWidth="1"/>
    <col min="5216" max="5216" width="58.42578125" style="82" customWidth="1"/>
    <col min="5217" max="5217" width="14.85546875" style="82" customWidth="1"/>
    <col min="5218" max="5377" width="11.42578125" style="82" customWidth="1"/>
    <col min="5378" max="5378" width="14.7109375" style="82" customWidth="1"/>
    <col min="5379" max="5382" width="9.140625" style="82"/>
    <col min="5383" max="5383" width="8.5703125" style="82" customWidth="1"/>
    <col min="5384" max="5384" width="46.42578125" style="82" customWidth="1"/>
    <col min="5385" max="5385" width="13.28515625" style="82" customWidth="1"/>
    <col min="5386" max="5386" width="12.140625" style="82" customWidth="1"/>
    <col min="5387" max="5396" width="9.140625" style="82"/>
    <col min="5397" max="5397" width="16.5703125" style="82" customWidth="1"/>
    <col min="5398" max="5408" width="11.42578125" style="82" customWidth="1"/>
    <col min="5409" max="5409" width="11.85546875" style="82" customWidth="1"/>
    <col min="5410" max="5410" width="12.5703125" style="82" customWidth="1"/>
    <col min="5411" max="5411" width="11.28515625" style="82" customWidth="1"/>
    <col min="5412" max="5412" width="9.140625" style="82"/>
    <col min="5413" max="5413" width="30.42578125" style="82" customWidth="1"/>
    <col min="5414" max="5414" width="2.140625" style="82" customWidth="1"/>
    <col min="5415" max="5432" width="9.140625" style="82"/>
    <col min="5433" max="5433" width="12" style="82" customWidth="1"/>
    <col min="5434" max="5452" width="9.140625" style="82"/>
    <col min="5453" max="5453" width="18.42578125" style="82" customWidth="1"/>
    <col min="5454" max="5468" width="9.140625" style="82"/>
    <col min="5469" max="5469" width="25.7109375" style="82" customWidth="1"/>
    <col min="5470" max="5470" width="20.85546875" style="82" customWidth="1"/>
    <col min="5471" max="5471" width="28.7109375" style="82" customWidth="1"/>
    <col min="5472" max="5472" width="58.42578125" style="82" customWidth="1"/>
    <col min="5473" max="5473" width="14.85546875" style="82" customWidth="1"/>
    <col min="5474" max="5633" width="11.42578125" style="82" customWidth="1"/>
    <col min="5634" max="5634" width="14.7109375" style="82" customWidth="1"/>
    <col min="5635" max="5638" width="9.140625" style="82"/>
    <col min="5639" max="5639" width="8.5703125" style="82" customWidth="1"/>
    <col min="5640" max="5640" width="46.42578125" style="82" customWidth="1"/>
    <col min="5641" max="5641" width="13.28515625" style="82" customWidth="1"/>
    <col min="5642" max="5642" width="12.140625" style="82" customWidth="1"/>
    <col min="5643" max="5652" width="9.140625" style="82"/>
    <col min="5653" max="5653" width="16.5703125" style="82" customWidth="1"/>
    <col min="5654" max="5664" width="11.42578125" style="82" customWidth="1"/>
    <col min="5665" max="5665" width="11.85546875" style="82" customWidth="1"/>
    <col min="5666" max="5666" width="12.5703125" style="82" customWidth="1"/>
    <col min="5667" max="5667" width="11.28515625" style="82" customWidth="1"/>
    <col min="5668" max="5668" width="9.140625" style="82"/>
    <col min="5669" max="5669" width="30.42578125" style="82" customWidth="1"/>
    <col min="5670" max="5670" width="2.140625" style="82" customWidth="1"/>
    <col min="5671" max="5688" width="9.140625" style="82"/>
    <col min="5689" max="5689" width="12" style="82" customWidth="1"/>
    <col min="5690" max="5708" width="9.140625" style="82"/>
    <col min="5709" max="5709" width="18.42578125" style="82" customWidth="1"/>
    <col min="5710" max="5724" width="9.140625" style="82"/>
    <col min="5725" max="5725" width="25.7109375" style="82" customWidth="1"/>
    <col min="5726" max="5726" width="20.85546875" style="82" customWidth="1"/>
    <col min="5727" max="5727" width="28.7109375" style="82" customWidth="1"/>
    <col min="5728" max="5728" width="58.42578125" style="82" customWidth="1"/>
    <col min="5729" max="5729" width="14.85546875" style="82" customWidth="1"/>
    <col min="5730" max="5889" width="11.42578125" style="82" customWidth="1"/>
    <col min="5890" max="5890" width="14.7109375" style="82" customWidth="1"/>
    <col min="5891" max="5894" width="9.140625" style="82"/>
    <col min="5895" max="5895" width="8.5703125" style="82" customWidth="1"/>
    <col min="5896" max="5896" width="46.42578125" style="82" customWidth="1"/>
    <col min="5897" max="5897" width="13.28515625" style="82" customWidth="1"/>
    <col min="5898" max="5898" width="12.140625" style="82" customWidth="1"/>
    <col min="5899" max="5908" width="9.140625" style="82"/>
    <col min="5909" max="5909" width="16.5703125" style="82" customWidth="1"/>
    <col min="5910" max="5920" width="11.42578125" style="82" customWidth="1"/>
    <col min="5921" max="5921" width="11.85546875" style="82" customWidth="1"/>
    <col min="5922" max="5922" width="12.5703125" style="82" customWidth="1"/>
    <col min="5923" max="5923" width="11.28515625" style="82" customWidth="1"/>
    <col min="5924" max="5924" width="9.140625" style="82"/>
    <col min="5925" max="5925" width="30.42578125" style="82" customWidth="1"/>
    <col min="5926" max="5926" width="2.140625" style="82" customWidth="1"/>
    <col min="5927" max="5944" width="9.140625" style="82"/>
    <col min="5945" max="5945" width="12" style="82" customWidth="1"/>
    <col min="5946" max="5964" width="9.140625" style="82"/>
    <col min="5965" max="5965" width="18.42578125" style="82" customWidth="1"/>
    <col min="5966" max="5980" width="9.140625" style="82"/>
    <col min="5981" max="5981" width="25.7109375" style="82" customWidth="1"/>
    <col min="5982" max="5982" width="20.85546875" style="82" customWidth="1"/>
    <col min="5983" max="5983" width="28.7109375" style="82" customWidth="1"/>
    <col min="5984" max="5984" width="58.42578125" style="82" customWidth="1"/>
    <col min="5985" max="5985" width="14.85546875" style="82" customWidth="1"/>
    <col min="5986" max="6145" width="11.42578125" style="82" customWidth="1"/>
    <col min="6146" max="6146" width="14.7109375" style="82" customWidth="1"/>
    <col min="6147" max="6150" width="9.140625" style="82"/>
    <col min="6151" max="6151" width="8.5703125" style="82" customWidth="1"/>
    <col min="6152" max="6152" width="46.42578125" style="82" customWidth="1"/>
    <col min="6153" max="6153" width="13.28515625" style="82" customWidth="1"/>
    <col min="6154" max="6154" width="12.140625" style="82" customWidth="1"/>
    <col min="6155" max="6164" width="9.140625" style="82"/>
    <col min="6165" max="6165" width="16.5703125" style="82" customWidth="1"/>
    <col min="6166" max="6176" width="11.42578125" style="82" customWidth="1"/>
    <col min="6177" max="6177" width="11.85546875" style="82" customWidth="1"/>
    <col min="6178" max="6178" width="12.5703125" style="82" customWidth="1"/>
    <col min="6179" max="6179" width="11.28515625" style="82" customWidth="1"/>
    <col min="6180" max="6180" width="9.140625" style="82"/>
    <col min="6181" max="6181" width="30.42578125" style="82" customWidth="1"/>
    <col min="6182" max="6182" width="2.140625" style="82" customWidth="1"/>
    <col min="6183" max="6200" width="9.140625" style="82"/>
    <col min="6201" max="6201" width="12" style="82" customWidth="1"/>
    <col min="6202" max="6220" width="9.140625" style="82"/>
    <col min="6221" max="6221" width="18.42578125" style="82" customWidth="1"/>
    <col min="6222" max="6236" width="9.140625" style="82"/>
    <col min="6237" max="6237" width="25.7109375" style="82" customWidth="1"/>
    <col min="6238" max="6238" width="20.85546875" style="82" customWidth="1"/>
    <col min="6239" max="6239" width="28.7109375" style="82" customWidth="1"/>
    <col min="6240" max="6240" width="58.42578125" style="82" customWidth="1"/>
    <col min="6241" max="6241" width="14.85546875" style="82" customWidth="1"/>
    <col min="6242" max="6401" width="11.42578125" style="82" customWidth="1"/>
    <col min="6402" max="6402" width="14.7109375" style="82" customWidth="1"/>
    <col min="6403" max="6406" width="9.140625" style="82"/>
    <col min="6407" max="6407" width="8.5703125" style="82" customWidth="1"/>
    <col min="6408" max="6408" width="46.42578125" style="82" customWidth="1"/>
    <col min="6409" max="6409" width="13.28515625" style="82" customWidth="1"/>
    <col min="6410" max="6410" width="12.140625" style="82" customWidth="1"/>
    <col min="6411" max="6420" width="9.140625" style="82"/>
    <col min="6421" max="6421" width="16.5703125" style="82" customWidth="1"/>
    <col min="6422" max="6432" width="11.42578125" style="82" customWidth="1"/>
    <col min="6433" max="6433" width="11.85546875" style="82" customWidth="1"/>
    <col min="6434" max="6434" width="12.5703125" style="82" customWidth="1"/>
    <col min="6435" max="6435" width="11.28515625" style="82" customWidth="1"/>
    <col min="6436" max="6436" width="9.140625" style="82"/>
    <col min="6437" max="6437" width="30.42578125" style="82" customWidth="1"/>
    <col min="6438" max="6438" width="2.140625" style="82" customWidth="1"/>
    <col min="6439" max="6456" width="9.140625" style="82"/>
    <col min="6457" max="6457" width="12" style="82" customWidth="1"/>
    <col min="6458" max="6476" width="9.140625" style="82"/>
    <col min="6477" max="6477" width="18.42578125" style="82" customWidth="1"/>
    <col min="6478" max="6492" width="9.140625" style="82"/>
    <col min="6493" max="6493" width="25.7109375" style="82" customWidth="1"/>
    <col min="6494" max="6494" width="20.85546875" style="82" customWidth="1"/>
    <col min="6495" max="6495" width="28.7109375" style="82" customWidth="1"/>
    <col min="6496" max="6496" width="58.42578125" style="82" customWidth="1"/>
    <col min="6497" max="6497" width="14.85546875" style="82" customWidth="1"/>
    <col min="6498" max="6657" width="11.42578125" style="82" customWidth="1"/>
    <col min="6658" max="6658" width="14.7109375" style="82" customWidth="1"/>
    <col min="6659" max="6662" width="9.140625" style="82"/>
    <col min="6663" max="6663" width="8.5703125" style="82" customWidth="1"/>
    <col min="6664" max="6664" width="46.42578125" style="82" customWidth="1"/>
    <col min="6665" max="6665" width="13.28515625" style="82" customWidth="1"/>
    <col min="6666" max="6666" width="12.140625" style="82" customWidth="1"/>
    <col min="6667" max="6676" width="9.140625" style="82"/>
    <col min="6677" max="6677" width="16.5703125" style="82" customWidth="1"/>
    <col min="6678" max="6688" width="11.42578125" style="82" customWidth="1"/>
    <col min="6689" max="6689" width="11.85546875" style="82" customWidth="1"/>
    <col min="6690" max="6690" width="12.5703125" style="82" customWidth="1"/>
    <col min="6691" max="6691" width="11.28515625" style="82" customWidth="1"/>
    <col min="6692" max="6692" width="9.140625" style="82"/>
    <col min="6693" max="6693" width="30.42578125" style="82" customWidth="1"/>
    <col min="6694" max="6694" width="2.140625" style="82" customWidth="1"/>
    <col min="6695" max="6712" width="9.140625" style="82"/>
    <col min="6713" max="6713" width="12" style="82" customWidth="1"/>
    <col min="6714" max="6732" width="9.140625" style="82"/>
    <col min="6733" max="6733" width="18.42578125" style="82" customWidth="1"/>
    <col min="6734" max="6748" width="9.140625" style="82"/>
    <col min="6749" max="6749" width="25.7109375" style="82" customWidth="1"/>
    <col min="6750" max="6750" width="20.85546875" style="82" customWidth="1"/>
    <col min="6751" max="6751" width="28.7109375" style="82" customWidth="1"/>
    <col min="6752" max="6752" width="58.42578125" style="82" customWidth="1"/>
    <col min="6753" max="6753" width="14.85546875" style="82" customWidth="1"/>
    <col min="6754" max="6913" width="11.42578125" style="82" customWidth="1"/>
    <col min="6914" max="6914" width="14.7109375" style="82" customWidth="1"/>
    <col min="6915" max="6918" width="9.140625" style="82"/>
    <col min="6919" max="6919" width="8.5703125" style="82" customWidth="1"/>
    <col min="6920" max="6920" width="46.42578125" style="82" customWidth="1"/>
    <col min="6921" max="6921" width="13.28515625" style="82" customWidth="1"/>
    <col min="6922" max="6922" width="12.140625" style="82" customWidth="1"/>
    <col min="6923" max="6932" width="9.140625" style="82"/>
    <col min="6933" max="6933" width="16.5703125" style="82" customWidth="1"/>
    <col min="6934" max="6944" width="11.42578125" style="82" customWidth="1"/>
    <col min="6945" max="6945" width="11.85546875" style="82" customWidth="1"/>
    <col min="6946" max="6946" width="12.5703125" style="82" customWidth="1"/>
    <col min="6947" max="6947" width="11.28515625" style="82" customWidth="1"/>
    <col min="6948" max="6948" width="9.140625" style="82"/>
    <col min="6949" max="6949" width="30.42578125" style="82" customWidth="1"/>
    <col min="6950" max="6950" width="2.140625" style="82" customWidth="1"/>
    <col min="6951" max="6968" width="9.140625" style="82"/>
    <col min="6969" max="6969" width="12" style="82" customWidth="1"/>
    <col min="6970" max="6988" width="9.140625" style="82"/>
    <col min="6989" max="6989" width="18.42578125" style="82" customWidth="1"/>
    <col min="6990" max="7004" width="9.140625" style="82"/>
    <col min="7005" max="7005" width="25.7109375" style="82" customWidth="1"/>
    <col min="7006" max="7006" width="20.85546875" style="82" customWidth="1"/>
    <col min="7007" max="7007" width="28.7109375" style="82" customWidth="1"/>
    <col min="7008" max="7008" width="58.42578125" style="82" customWidth="1"/>
    <col min="7009" max="7009" width="14.85546875" style="82" customWidth="1"/>
    <col min="7010" max="7169" width="11.42578125" style="82" customWidth="1"/>
    <col min="7170" max="7170" width="14.7109375" style="82" customWidth="1"/>
    <col min="7171" max="7174" width="9.140625" style="82"/>
    <col min="7175" max="7175" width="8.5703125" style="82" customWidth="1"/>
    <col min="7176" max="7176" width="46.42578125" style="82" customWidth="1"/>
    <col min="7177" max="7177" width="13.28515625" style="82" customWidth="1"/>
    <col min="7178" max="7178" width="12.140625" style="82" customWidth="1"/>
    <col min="7179" max="7188" width="9.140625" style="82"/>
    <col min="7189" max="7189" width="16.5703125" style="82" customWidth="1"/>
    <col min="7190" max="7200" width="11.42578125" style="82" customWidth="1"/>
    <col min="7201" max="7201" width="11.85546875" style="82" customWidth="1"/>
    <col min="7202" max="7202" width="12.5703125" style="82" customWidth="1"/>
    <col min="7203" max="7203" width="11.28515625" style="82" customWidth="1"/>
    <col min="7204" max="7204" width="9.140625" style="82"/>
    <col min="7205" max="7205" width="30.42578125" style="82" customWidth="1"/>
    <col min="7206" max="7206" width="2.140625" style="82" customWidth="1"/>
    <col min="7207" max="7224" width="9.140625" style="82"/>
    <col min="7225" max="7225" width="12" style="82" customWidth="1"/>
    <col min="7226" max="7244" width="9.140625" style="82"/>
    <col min="7245" max="7245" width="18.42578125" style="82" customWidth="1"/>
    <col min="7246" max="7260" width="9.140625" style="82"/>
    <col min="7261" max="7261" width="25.7109375" style="82" customWidth="1"/>
    <col min="7262" max="7262" width="20.85546875" style="82" customWidth="1"/>
    <col min="7263" max="7263" width="28.7109375" style="82" customWidth="1"/>
    <col min="7264" max="7264" width="58.42578125" style="82" customWidth="1"/>
    <col min="7265" max="7265" width="14.85546875" style="82" customWidth="1"/>
    <col min="7266" max="7425" width="11.42578125" style="82" customWidth="1"/>
    <col min="7426" max="7426" width="14.7109375" style="82" customWidth="1"/>
    <col min="7427" max="7430" width="9.140625" style="82"/>
    <col min="7431" max="7431" width="8.5703125" style="82" customWidth="1"/>
    <col min="7432" max="7432" width="46.42578125" style="82" customWidth="1"/>
    <col min="7433" max="7433" width="13.28515625" style="82" customWidth="1"/>
    <col min="7434" max="7434" width="12.140625" style="82" customWidth="1"/>
    <col min="7435" max="7444" width="9.140625" style="82"/>
    <col min="7445" max="7445" width="16.5703125" style="82" customWidth="1"/>
    <col min="7446" max="7456" width="11.42578125" style="82" customWidth="1"/>
    <col min="7457" max="7457" width="11.85546875" style="82" customWidth="1"/>
    <col min="7458" max="7458" width="12.5703125" style="82" customWidth="1"/>
    <col min="7459" max="7459" width="11.28515625" style="82" customWidth="1"/>
    <col min="7460" max="7460" width="9.140625" style="82"/>
    <col min="7461" max="7461" width="30.42578125" style="82" customWidth="1"/>
    <col min="7462" max="7462" width="2.140625" style="82" customWidth="1"/>
    <col min="7463" max="7480" width="9.140625" style="82"/>
    <col min="7481" max="7481" width="12" style="82" customWidth="1"/>
    <col min="7482" max="7500" width="9.140625" style="82"/>
    <col min="7501" max="7501" width="18.42578125" style="82" customWidth="1"/>
    <col min="7502" max="7516" width="9.140625" style="82"/>
    <col min="7517" max="7517" width="25.7109375" style="82" customWidth="1"/>
    <col min="7518" max="7518" width="20.85546875" style="82" customWidth="1"/>
    <col min="7519" max="7519" width="28.7109375" style="82" customWidth="1"/>
    <col min="7520" max="7520" width="58.42578125" style="82" customWidth="1"/>
    <col min="7521" max="7521" width="14.85546875" style="82" customWidth="1"/>
    <col min="7522" max="7681" width="11.42578125" style="82" customWidth="1"/>
    <col min="7682" max="7682" width="14.7109375" style="82" customWidth="1"/>
    <col min="7683" max="7686" width="9.140625" style="82"/>
    <col min="7687" max="7687" width="8.5703125" style="82" customWidth="1"/>
    <col min="7688" max="7688" width="46.42578125" style="82" customWidth="1"/>
    <col min="7689" max="7689" width="13.28515625" style="82" customWidth="1"/>
    <col min="7690" max="7690" width="12.140625" style="82" customWidth="1"/>
    <col min="7691" max="7700" width="9.140625" style="82"/>
    <col min="7701" max="7701" width="16.5703125" style="82" customWidth="1"/>
    <col min="7702" max="7712" width="11.42578125" style="82" customWidth="1"/>
    <col min="7713" max="7713" width="11.85546875" style="82" customWidth="1"/>
    <col min="7714" max="7714" width="12.5703125" style="82" customWidth="1"/>
    <col min="7715" max="7715" width="11.28515625" style="82" customWidth="1"/>
    <col min="7716" max="7716" width="9.140625" style="82"/>
    <col min="7717" max="7717" width="30.42578125" style="82" customWidth="1"/>
    <col min="7718" max="7718" width="2.140625" style="82" customWidth="1"/>
    <col min="7719" max="7736" width="9.140625" style="82"/>
    <col min="7737" max="7737" width="12" style="82" customWidth="1"/>
    <col min="7738" max="7756" width="9.140625" style="82"/>
    <col min="7757" max="7757" width="18.42578125" style="82" customWidth="1"/>
    <col min="7758" max="7772" width="9.140625" style="82"/>
    <col min="7773" max="7773" width="25.7109375" style="82" customWidth="1"/>
    <col min="7774" max="7774" width="20.85546875" style="82" customWidth="1"/>
    <col min="7775" max="7775" width="28.7109375" style="82" customWidth="1"/>
    <col min="7776" max="7776" width="58.42578125" style="82" customWidth="1"/>
    <col min="7777" max="7777" width="14.85546875" style="82" customWidth="1"/>
    <col min="7778" max="7937" width="11.42578125" style="82" customWidth="1"/>
    <col min="7938" max="7938" width="14.7109375" style="82" customWidth="1"/>
    <col min="7939" max="7942" width="9.140625" style="82"/>
    <col min="7943" max="7943" width="8.5703125" style="82" customWidth="1"/>
    <col min="7944" max="7944" width="46.42578125" style="82" customWidth="1"/>
    <col min="7945" max="7945" width="13.28515625" style="82" customWidth="1"/>
    <col min="7946" max="7946" width="12.140625" style="82" customWidth="1"/>
    <col min="7947" max="7956" width="9.140625" style="82"/>
    <col min="7957" max="7957" width="16.5703125" style="82" customWidth="1"/>
    <col min="7958" max="7968" width="11.42578125" style="82" customWidth="1"/>
    <col min="7969" max="7969" width="11.85546875" style="82" customWidth="1"/>
    <col min="7970" max="7970" width="12.5703125" style="82" customWidth="1"/>
    <col min="7971" max="7971" width="11.28515625" style="82" customWidth="1"/>
    <col min="7972" max="7972" width="9.140625" style="82"/>
    <col min="7973" max="7973" width="30.42578125" style="82" customWidth="1"/>
    <col min="7974" max="7974" width="2.140625" style="82" customWidth="1"/>
    <col min="7975" max="7992" width="9.140625" style="82"/>
    <col min="7993" max="7993" width="12" style="82" customWidth="1"/>
    <col min="7994" max="8012" width="9.140625" style="82"/>
    <col min="8013" max="8013" width="18.42578125" style="82" customWidth="1"/>
    <col min="8014" max="8028" width="9.140625" style="82"/>
    <col min="8029" max="8029" width="25.7109375" style="82" customWidth="1"/>
    <col min="8030" max="8030" width="20.85546875" style="82" customWidth="1"/>
    <col min="8031" max="8031" width="28.7109375" style="82" customWidth="1"/>
    <col min="8032" max="8032" width="58.42578125" style="82" customWidth="1"/>
    <col min="8033" max="8033" width="14.85546875" style="82" customWidth="1"/>
    <col min="8034" max="8193" width="11.42578125" style="82" customWidth="1"/>
    <col min="8194" max="8194" width="14.7109375" style="82" customWidth="1"/>
    <col min="8195" max="8198" width="9.140625" style="82"/>
    <col min="8199" max="8199" width="8.5703125" style="82" customWidth="1"/>
    <col min="8200" max="8200" width="46.42578125" style="82" customWidth="1"/>
    <col min="8201" max="8201" width="13.28515625" style="82" customWidth="1"/>
    <col min="8202" max="8202" width="12.140625" style="82" customWidth="1"/>
    <col min="8203" max="8212" width="9.140625" style="82"/>
    <col min="8213" max="8213" width="16.5703125" style="82" customWidth="1"/>
    <col min="8214" max="8224" width="11.42578125" style="82" customWidth="1"/>
    <col min="8225" max="8225" width="11.85546875" style="82" customWidth="1"/>
    <col min="8226" max="8226" width="12.5703125" style="82" customWidth="1"/>
    <col min="8227" max="8227" width="11.28515625" style="82" customWidth="1"/>
    <col min="8228" max="8228" width="9.140625" style="82"/>
    <col min="8229" max="8229" width="30.42578125" style="82" customWidth="1"/>
    <col min="8230" max="8230" width="2.140625" style="82" customWidth="1"/>
    <col min="8231" max="8248" width="9.140625" style="82"/>
    <col min="8249" max="8249" width="12" style="82" customWidth="1"/>
    <col min="8250" max="8268" width="9.140625" style="82"/>
    <col min="8269" max="8269" width="18.42578125" style="82" customWidth="1"/>
    <col min="8270" max="8284" width="9.140625" style="82"/>
    <col min="8285" max="8285" width="25.7109375" style="82" customWidth="1"/>
    <col min="8286" max="8286" width="20.85546875" style="82" customWidth="1"/>
    <col min="8287" max="8287" width="28.7109375" style="82" customWidth="1"/>
    <col min="8288" max="8288" width="58.42578125" style="82" customWidth="1"/>
    <col min="8289" max="8289" width="14.85546875" style="82" customWidth="1"/>
    <col min="8290" max="8449" width="11.42578125" style="82" customWidth="1"/>
    <col min="8450" max="8450" width="14.7109375" style="82" customWidth="1"/>
    <col min="8451" max="8454" width="9.140625" style="82"/>
    <col min="8455" max="8455" width="8.5703125" style="82" customWidth="1"/>
    <col min="8456" max="8456" width="46.42578125" style="82" customWidth="1"/>
    <col min="8457" max="8457" width="13.28515625" style="82" customWidth="1"/>
    <col min="8458" max="8458" width="12.140625" style="82" customWidth="1"/>
    <col min="8459" max="8468" width="9.140625" style="82"/>
    <col min="8469" max="8469" width="16.5703125" style="82" customWidth="1"/>
    <col min="8470" max="8480" width="11.42578125" style="82" customWidth="1"/>
    <col min="8481" max="8481" width="11.85546875" style="82" customWidth="1"/>
    <col min="8482" max="8482" width="12.5703125" style="82" customWidth="1"/>
    <col min="8483" max="8483" width="11.28515625" style="82" customWidth="1"/>
    <col min="8484" max="8484" width="9.140625" style="82"/>
    <col min="8485" max="8485" width="30.42578125" style="82" customWidth="1"/>
    <col min="8486" max="8486" width="2.140625" style="82" customWidth="1"/>
    <col min="8487" max="8504" width="9.140625" style="82"/>
    <col min="8505" max="8505" width="12" style="82" customWidth="1"/>
    <col min="8506" max="8524" width="9.140625" style="82"/>
    <col min="8525" max="8525" width="18.42578125" style="82" customWidth="1"/>
    <col min="8526" max="8540" width="9.140625" style="82"/>
    <col min="8541" max="8541" width="25.7109375" style="82" customWidth="1"/>
    <col min="8542" max="8542" width="20.85546875" style="82" customWidth="1"/>
    <col min="8543" max="8543" width="28.7109375" style="82" customWidth="1"/>
    <col min="8544" max="8544" width="58.42578125" style="82" customWidth="1"/>
    <col min="8545" max="8545" width="14.85546875" style="82" customWidth="1"/>
    <col min="8546" max="8705" width="11.42578125" style="82" customWidth="1"/>
    <col min="8706" max="8706" width="14.7109375" style="82" customWidth="1"/>
    <col min="8707" max="8710" width="9.140625" style="82"/>
    <col min="8711" max="8711" width="8.5703125" style="82" customWidth="1"/>
    <col min="8712" max="8712" width="46.42578125" style="82" customWidth="1"/>
    <col min="8713" max="8713" width="13.28515625" style="82" customWidth="1"/>
    <col min="8714" max="8714" width="12.140625" style="82" customWidth="1"/>
    <col min="8715" max="8724" width="9.140625" style="82"/>
    <col min="8725" max="8725" width="16.5703125" style="82" customWidth="1"/>
    <col min="8726" max="8736" width="11.42578125" style="82" customWidth="1"/>
    <col min="8737" max="8737" width="11.85546875" style="82" customWidth="1"/>
    <col min="8738" max="8738" width="12.5703125" style="82" customWidth="1"/>
    <col min="8739" max="8739" width="11.28515625" style="82" customWidth="1"/>
    <col min="8740" max="8740" width="9.140625" style="82"/>
    <col min="8741" max="8741" width="30.42578125" style="82" customWidth="1"/>
    <col min="8742" max="8742" width="2.140625" style="82" customWidth="1"/>
    <col min="8743" max="8760" width="9.140625" style="82"/>
    <col min="8761" max="8761" width="12" style="82" customWidth="1"/>
    <col min="8762" max="8780" width="9.140625" style="82"/>
    <col min="8781" max="8781" width="18.42578125" style="82" customWidth="1"/>
    <col min="8782" max="8796" width="9.140625" style="82"/>
    <col min="8797" max="8797" width="25.7109375" style="82" customWidth="1"/>
    <col min="8798" max="8798" width="20.85546875" style="82" customWidth="1"/>
    <col min="8799" max="8799" width="28.7109375" style="82" customWidth="1"/>
    <col min="8800" max="8800" width="58.42578125" style="82" customWidth="1"/>
    <col min="8801" max="8801" width="14.85546875" style="82" customWidth="1"/>
    <col min="8802" max="8961" width="11.42578125" style="82" customWidth="1"/>
    <col min="8962" max="8962" width="14.7109375" style="82" customWidth="1"/>
    <col min="8963" max="8966" width="9.140625" style="82"/>
    <col min="8967" max="8967" width="8.5703125" style="82" customWidth="1"/>
    <col min="8968" max="8968" width="46.42578125" style="82" customWidth="1"/>
    <col min="8969" max="8969" width="13.28515625" style="82" customWidth="1"/>
    <col min="8970" max="8970" width="12.140625" style="82" customWidth="1"/>
    <col min="8971" max="8980" width="9.140625" style="82"/>
    <col min="8981" max="8981" width="16.5703125" style="82" customWidth="1"/>
    <col min="8982" max="8992" width="11.42578125" style="82" customWidth="1"/>
    <col min="8993" max="8993" width="11.85546875" style="82" customWidth="1"/>
    <col min="8994" max="8994" width="12.5703125" style="82" customWidth="1"/>
    <col min="8995" max="8995" width="11.28515625" style="82" customWidth="1"/>
    <col min="8996" max="8996" width="9.140625" style="82"/>
    <col min="8997" max="8997" width="30.42578125" style="82" customWidth="1"/>
    <col min="8998" max="8998" width="2.140625" style="82" customWidth="1"/>
    <col min="8999" max="9016" width="9.140625" style="82"/>
    <col min="9017" max="9017" width="12" style="82" customWidth="1"/>
    <col min="9018" max="9036" width="9.140625" style="82"/>
    <col min="9037" max="9037" width="18.42578125" style="82" customWidth="1"/>
    <col min="9038" max="9052" width="9.140625" style="82"/>
    <col min="9053" max="9053" width="25.7109375" style="82" customWidth="1"/>
    <col min="9054" max="9054" width="20.85546875" style="82" customWidth="1"/>
    <col min="9055" max="9055" width="28.7109375" style="82" customWidth="1"/>
    <col min="9056" max="9056" width="58.42578125" style="82" customWidth="1"/>
    <col min="9057" max="9057" width="14.85546875" style="82" customWidth="1"/>
    <col min="9058" max="9217" width="11.42578125" style="82" customWidth="1"/>
    <col min="9218" max="9218" width="14.7109375" style="82" customWidth="1"/>
    <col min="9219" max="9222" width="9.140625" style="82"/>
    <col min="9223" max="9223" width="8.5703125" style="82" customWidth="1"/>
    <col min="9224" max="9224" width="46.42578125" style="82" customWidth="1"/>
    <col min="9225" max="9225" width="13.28515625" style="82" customWidth="1"/>
    <col min="9226" max="9226" width="12.140625" style="82" customWidth="1"/>
    <col min="9227" max="9236" width="9.140625" style="82"/>
    <col min="9237" max="9237" width="16.5703125" style="82" customWidth="1"/>
    <col min="9238" max="9248" width="11.42578125" style="82" customWidth="1"/>
    <col min="9249" max="9249" width="11.85546875" style="82" customWidth="1"/>
    <col min="9250" max="9250" width="12.5703125" style="82" customWidth="1"/>
    <col min="9251" max="9251" width="11.28515625" style="82" customWidth="1"/>
    <col min="9252" max="9252" width="9.140625" style="82"/>
    <col min="9253" max="9253" width="30.42578125" style="82" customWidth="1"/>
    <col min="9254" max="9254" width="2.140625" style="82" customWidth="1"/>
    <col min="9255" max="9272" width="9.140625" style="82"/>
    <col min="9273" max="9273" width="12" style="82" customWidth="1"/>
    <col min="9274" max="9292" width="9.140625" style="82"/>
    <col min="9293" max="9293" width="18.42578125" style="82" customWidth="1"/>
    <col min="9294" max="9308" width="9.140625" style="82"/>
    <col min="9309" max="9309" width="25.7109375" style="82" customWidth="1"/>
    <col min="9310" max="9310" width="20.85546875" style="82" customWidth="1"/>
    <col min="9311" max="9311" width="28.7109375" style="82" customWidth="1"/>
    <col min="9312" max="9312" width="58.42578125" style="82" customWidth="1"/>
    <col min="9313" max="9313" width="14.85546875" style="82" customWidth="1"/>
    <col min="9314" max="9473" width="11.42578125" style="82" customWidth="1"/>
    <col min="9474" max="9474" width="14.7109375" style="82" customWidth="1"/>
    <col min="9475" max="9478" width="9.140625" style="82"/>
    <col min="9479" max="9479" width="8.5703125" style="82" customWidth="1"/>
    <col min="9480" max="9480" width="46.42578125" style="82" customWidth="1"/>
    <col min="9481" max="9481" width="13.28515625" style="82" customWidth="1"/>
    <col min="9482" max="9482" width="12.140625" style="82" customWidth="1"/>
    <col min="9483" max="9492" width="9.140625" style="82"/>
    <col min="9493" max="9493" width="16.5703125" style="82" customWidth="1"/>
    <col min="9494" max="9504" width="11.42578125" style="82" customWidth="1"/>
    <col min="9505" max="9505" width="11.85546875" style="82" customWidth="1"/>
    <col min="9506" max="9506" width="12.5703125" style="82" customWidth="1"/>
    <col min="9507" max="9507" width="11.28515625" style="82" customWidth="1"/>
    <col min="9508" max="9508" width="9.140625" style="82"/>
    <col min="9509" max="9509" width="30.42578125" style="82" customWidth="1"/>
    <col min="9510" max="9510" width="2.140625" style="82" customWidth="1"/>
    <col min="9511" max="9528" width="9.140625" style="82"/>
    <col min="9529" max="9529" width="12" style="82" customWidth="1"/>
    <col min="9530" max="9548" width="9.140625" style="82"/>
    <col min="9549" max="9549" width="18.42578125" style="82" customWidth="1"/>
    <col min="9550" max="9564" width="9.140625" style="82"/>
    <col min="9565" max="9565" width="25.7109375" style="82" customWidth="1"/>
    <col min="9566" max="9566" width="20.85546875" style="82" customWidth="1"/>
    <col min="9567" max="9567" width="28.7109375" style="82" customWidth="1"/>
    <col min="9568" max="9568" width="58.42578125" style="82" customWidth="1"/>
    <col min="9569" max="9569" width="14.85546875" style="82" customWidth="1"/>
    <col min="9570" max="9729" width="11.42578125" style="82" customWidth="1"/>
    <col min="9730" max="9730" width="14.7109375" style="82" customWidth="1"/>
    <col min="9731" max="9734" width="9.140625" style="82"/>
    <col min="9735" max="9735" width="8.5703125" style="82" customWidth="1"/>
    <col min="9736" max="9736" width="46.42578125" style="82" customWidth="1"/>
    <col min="9737" max="9737" width="13.28515625" style="82" customWidth="1"/>
    <col min="9738" max="9738" width="12.140625" style="82" customWidth="1"/>
    <col min="9739" max="9748" width="9.140625" style="82"/>
    <col min="9749" max="9749" width="16.5703125" style="82" customWidth="1"/>
    <col min="9750" max="9760" width="11.42578125" style="82" customWidth="1"/>
    <col min="9761" max="9761" width="11.85546875" style="82" customWidth="1"/>
    <col min="9762" max="9762" width="12.5703125" style="82" customWidth="1"/>
    <col min="9763" max="9763" width="11.28515625" style="82" customWidth="1"/>
    <col min="9764" max="9764" width="9.140625" style="82"/>
    <col min="9765" max="9765" width="30.42578125" style="82" customWidth="1"/>
    <col min="9766" max="9766" width="2.140625" style="82" customWidth="1"/>
    <col min="9767" max="9784" width="9.140625" style="82"/>
    <col min="9785" max="9785" width="12" style="82" customWidth="1"/>
    <col min="9786" max="9804" width="9.140625" style="82"/>
    <col min="9805" max="9805" width="18.42578125" style="82" customWidth="1"/>
    <col min="9806" max="9820" width="9.140625" style="82"/>
    <col min="9821" max="9821" width="25.7109375" style="82" customWidth="1"/>
    <col min="9822" max="9822" width="20.85546875" style="82" customWidth="1"/>
    <col min="9823" max="9823" width="28.7109375" style="82" customWidth="1"/>
    <col min="9824" max="9824" width="58.42578125" style="82" customWidth="1"/>
    <col min="9825" max="9825" width="14.85546875" style="82" customWidth="1"/>
    <col min="9826" max="9985" width="11.42578125" style="82" customWidth="1"/>
    <col min="9986" max="9986" width="14.7109375" style="82" customWidth="1"/>
    <col min="9987" max="9990" width="9.140625" style="82"/>
    <col min="9991" max="9991" width="8.5703125" style="82" customWidth="1"/>
    <col min="9992" max="9992" width="46.42578125" style="82" customWidth="1"/>
    <col min="9993" max="9993" width="13.28515625" style="82" customWidth="1"/>
    <col min="9994" max="9994" width="12.140625" style="82" customWidth="1"/>
    <col min="9995" max="10004" width="9.140625" style="82"/>
    <col min="10005" max="10005" width="16.5703125" style="82" customWidth="1"/>
    <col min="10006" max="10016" width="11.42578125" style="82" customWidth="1"/>
    <col min="10017" max="10017" width="11.85546875" style="82" customWidth="1"/>
    <col min="10018" max="10018" width="12.5703125" style="82" customWidth="1"/>
    <col min="10019" max="10019" width="11.28515625" style="82" customWidth="1"/>
    <col min="10020" max="10020" width="9.140625" style="82"/>
    <col min="10021" max="10021" width="30.42578125" style="82" customWidth="1"/>
    <col min="10022" max="10022" width="2.140625" style="82" customWidth="1"/>
    <col min="10023" max="10040" width="9.140625" style="82"/>
    <col min="10041" max="10041" width="12" style="82" customWidth="1"/>
    <col min="10042" max="10060" width="9.140625" style="82"/>
    <col min="10061" max="10061" width="18.42578125" style="82" customWidth="1"/>
    <col min="10062" max="10076" width="9.140625" style="82"/>
    <col min="10077" max="10077" width="25.7109375" style="82" customWidth="1"/>
    <col min="10078" max="10078" width="20.85546875" style="82" customWidth="1"/>
    <col min="10079" max="10079" width="28.7109375" style="82" customWidth="1"/>
    <col min="10080" max="10080" width="58.42578125" style="82" customWidth="1"/>
    <col min="10081" max="10081" width="14.85546875" style="82" customWidth="1"/>
    <col min="10082" max="10241" width="11.42578125" style="82" customWidth="1"/>
    <col min="10242" max="10242" width="14.7109375" style="82" customWidth="1"/>
    <col min="10243" max="10246" width="9.140625" style="82"/>
    <col min="10247" max="10247" width="8.5703125" style="82" customWidth="1"/>
    <col min="10248" max="10248" width="46.42578125" style="82" customWidth="1"/>
    <col min="10249" max="10249" width="13.28515625" style="82" customWidth="1"/>
    <col min="10250" max="10250" width="12.140625" style="82" customWidth="1"/>
    <col min="10251" max="10260" width="9.140625" style="82"/>
    <col min="10261" max="10261" width="16.5703125" style="82" customWidth="1"/>
    <col min="10262" max="10272" width="11.42578125" style="82" customWidth="1"/>
    <col min="10273" max="10273" width="11.85546875" style="82" customWidth="1"/>
    <col min="10274" max="10274" width="12.5703125" style="82" customWidth="1"/>
    <col min="10275" max="10275" width="11.28515625" style="82" customWidth="1"/>
    <col min="10276" max="10276" width="9.140625" style="82"/>
    <col min="10277" max="10277" width="30.42578125" style="82" customWidth="1"/>
    <col min="10278" max="10278" width="2.140625" style="82" customWidth="1"/>
    <col min="10279" max="10296" width="9.140625" style="82"/>
    <col min="10297" max="10297" width="12" style="82" customWidth="1"/>
    <col min="10298" max="10316" width="9.140625" style="82"/>
    <col min="10317" max="10317" width="18.42578125" style="82" customWidth="1"/>
    <col min="10318" max="10332" width="9.140625" style="82"/>
    <col min="10333" max="10333" width="25.7109375" style="82" customWidth="1"/>
    <col min="10334" max="10334" width="20.85546875" style="82" customWidth="1"/>
    <col min="10335" max="10335" width="28.7109375" style="82" customWidth="1"/>
    <col min="10336" max="10336" width="58.42578125" style="82" customWidth="1"/>
    <col min="10337" max="10337" width="14.85546875" style="82" customWidth="1"/>
    <col min="10338" max="10497" width="11.42578125" style="82" customWidth="1"/>
    <col min="10498" max="10498" width="14.7109375" style="82" customWidth="1"/>
    <col min="10499" max="10502" width="9.140625" style="82"/>
    <col min="10503" max="10503" width="8.5703125" style="82" customWidth="1"/>
    <col min="10504" max="10504" width="46.42578125" style="82" customWidth="1"/>
    <col min="10505" max="10505" width="13.28515625" style="82" customWidth="1"/>
    <col min="10506" max="10506" width="12.140625" style="82" customWidth="1"/>
    <col min="10507" max="10516" width="9.140625" style="82"/>
    <col min="10517" max="10517" width="16.5703125" style="82" customWidth="1"/>
    <col min="10518" max="10528" width="11.42578125" style="82" customWidth="1"/>
    <col min="10529" max="10529" width="11.85546875" style="82" customWidth="1"/>
    <col min="10530" max="10530" width="12.5703125" style="82" customWidth="1"/>
    <col min="10531" max="10531" width="11.28515625" style="82" customWidth="1"/>
    <col min="10532" max="10532" width="9.140625" style="82"/>
    <col min="10533" max="10533" width="30.42578125" style="82" customWidth="1"/>
    <col min="10534" max="10534" width="2.140625" style="82" customWidth="1"/>
    <col min="10535" max="10552" width="9.140625" style="82"/>
    <col min="10553" max="10553" width="12" style="82" customWidth="1"/>
    <col min="10554" max="10572" width="9.140625" style="82"/>
    <col min="10573" max="10573" width="18.42578125" style="82" customWidth="1"/>
    <col min="10574" max="10588" width="9.140625" style="82"/>
    <col min="10589" max="10589" width="25.7109375" style="82" customWidth="1"/>
    <col min="10590" max="10590" width="20.85546875" style="82" customWidth="1"/>
    <col min="10591" max="10591" width="28.7109375" style="82" customWidth="1"/>
    <col min="10592" max="10592" width="58.42578125" style="82" customWidth="1"/>
    <col min="10593" max="10593" width="14.85546875" style="82" customWidth="1"/>
    <col min="10594" max="10753" width="11.42578125" style="82" customWidth="1"/>
    <col min="10754" max="10754" width="14.7109375" style="82" customWidth="1"/>
    <col min="10755" max="10758" width="9.140625" style="82"/>
    <col min="10759" max="10759" width="8.5703125" style="82" customWidth="1"/>
    <col min="10760" max="10760" width="46.42578125" style="82" customWidth="1"/>
    <col min="10761" max="10761" width="13.28515625" style="82" customWidth="1"/>
    <col min="10762" max="10762" width="12.140625" style="82" customWidth="1"/>
    <col min="10763" max="10772" width="9.140625" style="82"/>
    <col min="10773" max="10773" width="16.5703125" style="82" customWidth="1"/>
    <col min="10774" max="10784" width="11.42578125" style="82" customWidth="1"/>
    <col min="10785" max="10785" width="11.85546875" style="82" customWidth="1"/>
    <col min="10786" max="10786" width="12.5703125" style="82" customWidth="1"/>
    <col min="10787" max="10787" width="11.28515625" style="82" customWidth="1"/>
    <col min="10788" max="10788" width="9.140625" style="82"/>
    <col min="10789" max="10789" width="30.42578125" style="82" customWidth="1"/>
    <col min="10790" max="10790" width="2.140625" style="82" customWidth="1"/>
    <col min="10791" max="10808" width="9.140625" style="82"/>
    <col min="10809" max="10809" width="12" style="82" customWidth="1"/>
    <col min="10810" max="10828" width="9.140625" style="82"/>
    <col min="10829" max="10829" width="18.42578125" style="82" customWidth="1"/>
    <col min="10830" max="10844" width="9.140625" style="82"/>
    <col min="10845" max="10845" width="25.7109375" style="82" customWidth="1"/>
    <col min="10846" max="10846" width="20.85546875" style="82" customWidth="1"/>
    <col min="10847" max="10847" width="28.7109375" style="82" customWidth="1"/>
    <col min="10848" max="10848" width="58.42578125" style="82" customWidth="1"/>
    <col min="10849" max="10849" width="14.85546875" style="82" customWidth="1"/>
    <col min="10850" max="11009" width="11.42578125" style="82" customWidth="1"/>
    <col min="11010" max="11010" width="14.7109375" style="82" customWidth="1"/>
    <col min="11011" max="11014" width="9.140625" style="82"/>
    <col min="11015" max="11015" width="8.5703125" style="82" customWidth="1"/>
    <col min="11016" max="11016" width="46.42578125" style="82" customWidth="1"/>
    <col min="11017" max="11017" width="13.28515625" style="82" customWidth="1"/>
    <col min="11018" max="11018" width="12.140625" style="82" customWidth="1"/>
    <col min="11019" max="11028" width="9.140625" style="82"/>
    <col min="11029" max="11029" width="16.5703125" style="82" customWidth="1"/>
    <col min="11030" max="11040" width="11.42578125" style="82" customWidth="1"/>
    <col min="11041" max="11041" width="11.85546875" style="82" customWidth="1"/>
    <col min="11042" max="11042" width="12.5703125" style="82" customWidth="1"/>
    <col min="11043" max="11043" width="11.28515625" style="82" customWidth="1"/>
    <col min="11044" max="11044" width="9.140625" style="82"/>
    <col min="11045" max="11045" width="30.42578125" style="82" customWidth="1"/>
    <col min="11046" max="11046" width="2.140625" style="82" customWidth="1"/>
    <col min="11047" max="11064" width="9.140625" style="82"/>
    <col min="11065" max="11065" width="12" style="82" customWidth="1"/>
    <col min="11066" max="11084" width="9.140625" style="82"/>
    <col min="11085" max="11085" width="18.42578125" style="82" customWidth="1"/>
    <col min="11086" max="11100" width="9.140625" style="82"/>
    <col min="11101" max="11101" width="25.7109375" style="82" customWidth="1"/>
    <col min="11102" max="11102" width="20.85546875" style="82" customWidth="1"/>
    <col min="11103" max="11103" width="28.7109375" style="82" customWidth="1"/>
    <col min="11104" max="11104" width="58.42578125" style="82" customWidth="1"/>
    <col min="11105" max="11105" width="14.85546875" style="82" customWidth="1"/>
    <col min="11106" max="11265" width="11.42578125" style="82" customWidth="1"/>
    <col min="11266" max="11266" width="14.7109375" style="82" customWidth="1"/>
    <col min="11267" max="11270" width="9.140625" style="82"/>
    <col min="11271" max="11271" width="8.5703125" style="82" customWidth="1"/>
    <col min="11272" max="11272" width="46.42578125" style="82" customWidth="1"/>
    <col min="11273" max="11273" width="13.28515625" style="82" customWidth="1"/>
    <col min="11274" max="11274" width="12.140625" style="82" customWidth="1"/>
    <col min="11275" max="11284" width="9.140625" style="82"/>
    <col min="11285" max="11285" width="16.5703125" style="82" customWidth="1"/>
    <col min="11286" max="11296" width="11.42578125" style="82" customWidth="1"/>
    <col min="11297" max="11297" width="11.85546875" style="82" customWidth="1"/>
    <col min="11298" max="11298" width="12.5703125" style="82" customWidth="1"/>
    <col min="11299" max="11299" width="11.28515625" style="82" customWidth="1"/>
    <col min="11300" max="11300" width="9.140625" style="82"/>
    <col min="11301" max="11301" width="30.42578125" style="82" customWidth="1"/>
    <col min="11302" max="11302" width="2.140625" style="82" customWidth="1"/>
    <col min="11303" max="11320" width="9.140625" style="82"/>
    <col min="11321" max="11321" width="12" style="82" customWidth="1"/>
    <col min="11322" max="11340" width="9.140625" style="82"/>
    <col min="11341" max="11341" width="18.42578125" style="82" customWidth="1"/>
    <col min="11342" max="11356" width="9.140625" style="82"/>
    <col min="11357" max="11357" width="25.7109375" style="82" customWidth="1"/>
    <col min="11358" max="11358" width="20.85546875" style="82" customWidth="1"/>
    <col min="11359" max="11359" width="28.7109375" style="82" customWidth="1"/>
    <col min="11360" max="11360" width="58.42578125" style="82" customWidth="1"/>
    <col min="11361" max="11361" width="14.85546875" style="82" customWidth="1"/>
    <col min="11362" max="11521" width="11.42578125" style="82" customWidth="1"/>
    <col min="11522" max="11522" width="14.7109375" style="82" customWidth="1"/>
    <col min="11523" max="11526" width="9.140625" style="82"/>
    <col min="11527" max="11527" width="8.5703125" style="82" customWidth="1"/>
    <col min="11528" max="11528" width="46.42578125" style="82" customWidth="1"/>
    <col min="11529" max="11529" width="13.28515625" style="82" customWidth="1"/>
    <col min="11530" max="11530" width="12.140625" style="82" customWidth="1"/>
    <col min="11531" max="11540" width="9.140625" style="82"/>
    <col min="11541" max="11541" width="16.5703125" style="82" customWidth="1"/>
    <col min="11542" max="11552" width="11.42578125" style="82" customWidth="1"/>
    <col min="11553" max="11553" width="11.85546875" style="82" customWidth="1"/>
    <col min="11554" max="11554" width="12.5703125" style="82" customWidth="1"/>
    <col min="11555" max="11555" width="11.28515625" style="82" customWidth="1"/>
    <col min="11556" max="11556" width="9.140625" style="82"/>
    <col min="11557" max="11557" width="30.42578125" style="82" customWidth="1"/>
    <col min="11558" max="11558" width="2.140625" style="82" customWidth="1"/>
    <col min="11559" max="11576" width="9.140625" style="82"/>
    <col min="11577" max="11577" width="12" style="82" customWidth="1"/>
    <col min="11578" max="11596" width="9.140625" style="82"/>
    <col min="11597" max="11597" width="18.42578125" style="82" customWidth="1"/>
    <col min="11598" max="11612" width="9.140625" style="82"/>
    <col min="11613" max="11613" width="25.7109375" style="82" customWidth="1"/>
    <col min="11614" max="11614" width="20.85546875" style="82" customWidth="1"/>
    <col min="11615" max="11615" width="28.7109375" style="82" customWidth="1"/>
    <col min="11616" max="11616" width="58.42578125" style="82" customWidth="1"/>
    <col min="11617" max="11617" width="14.85546875" style="82" customWidth="1"/>
    <col min="11618" max="11777" width="11.42578125" style="82" customWidth="1"/>
    <col min="11778" max="11778" width="14.7109375" style="82" customWidth="1"/>
    <col min="11779" max="11782" width="9.140625" style="82"/>
    <col min="11783" max="11783" width="8.5703125" style="82" customWidth="1"/>
    <col min="11784" max="11784" width="46.42578125" style="82" customWidth="1"/>
    <col min="11785" max="11785" width="13.28515625" style="82" customWidth="1"/>
    <col min="11786" max="11786" width="12.140625" style="82" customWidth="1"/>
    <col min="11787" max="11796" width="9.140625" style="82"/>
    <col min="11797" max="11797" width="16.5703125" style="82" customWidth="1"/>
    <col min="11798" max="11808" width="11.42578125" style="82" customWidth="1"/>
    <col min="11809" max="11809" width="11.85546875" style="82" customWidth="1"/>
    <col min="11810" max="11810" width="12.5703125" style="82" customWidth="1"/>
    <col min="11811" max="11811" width="11.28515625" style="82" customWidth="1"/>
    <col min="11812" max="11812" width="9.140625" style="82"/>
    <col min="11813" max="11813" width="30.42578125" style="82" customWidth="1"/>
    <col min="11814" max="11814" width="2.140625" style="82" customWidth="1"/>
    <col min="11815" max="11832" width="9.140625" style="82"/>
    <col min="11833" max="11833" width="12" style="82" customWidth="1"/>
    <col min="11834" max="11852" width="9.140625" style="82"/>
    <col min="11853" max="11853" width="18.42578125" style="82" customWidth="1"/>
    <col min="11854" max="11868" width="9.140625" style="82"/>
    <col min="11869" max="11869" width="25.7109375" style="82" customWidth="1"/>
    <col min="11870" max="11870" width="20.85546875" style="82" customWidth="1"/>
    <col min="11871" max="11871" width="28.7109375" style="82" customWidth="1"/>
    <col min="11872" max="11872" width="58.42578125" style="82" customWidth="1"/>
    <col min="11873" max="11873" width="14.85546875" style="82" customWidth="1"/>
    <col min="11874" max="12033" width="11.42578125" style="82" customWidth="1"/>
    <col min="12034" max="12034" width="14.7109375" style="82" customWidth="1"/>
    <col min="12035" max="12038" width="9.140625" style="82"/>
    <col min="12039" max="12039" width="8.5703125" style="82" customWidth="1"/>
    <col min="12040" max="12040" width="46.42578125" style="82" customWidth="1"/>
    <col min="12041" max="12041" width="13.28515625" style="82" customWidth="1"/>
    <col min="12042" max="12042" width="12.140625" style="82" customWidth="1"/>
    <col min="12043" max="12052" width="9.140625" style="82"/>
    <col min="12053" max="12053" width="16.5703125" style="82" customWidth="1"/>
    <col min="12054" max="12064" width="11.42578125" style="82" customWidth="1"/>
    <col min="12065" max="12065" width="11.85546875" style="82" customWidth="1"/>
    <col min="12066" max="12066" width="12.5703125" style="82" customWidth="1"/>
    <col min="12067" max="12067" width="11.28515625" style="82" customWidth="1"/>
    <col min="12068" max="12068" width="9.140625" style="82"/>
    <col min="12069" max="12069" width="30.42578125" style="82" customWidth="1"/>
    <col min="12070" max="12070" width="2.140625" style="82" customWidth="1"/>
    <col min="12071" max="12088" width="9.140625" style="82"/>
    <col min="12089" max="12089" width="12" style="82" customWidth="1"/>
    <col min="12090" max="12108" width="9.140625" style="82"/>
    <col min="12109" max="12109" width="18.42578125" style="82" customWidth="1"/>
    <col min="12110" max="12124" width="9.140625" style="82"/>
    <col min="12125" max="12125" width="25.7109375" style="82" customWidth="1"/>
    <col min="12126" max="12126" width="20.85546875" style="82" customWidth="1"/>
    <col min="12127" max="12127" width="28.7109375" style="82" customWidth="1"/>
    <col min="12128" max="12128" width="58.42578125" style="82" customWidth="1"/>
    <col min="12129" max="12129" width="14.85546875" style="82" customWidth="1"/>
    <col min="12130" max="12289" width="11.42578125" style="82" customWidth="1"/>
    <col min="12290" max="12290" width="14.7109375" style="82" customWidth="1"/>
    <col min="12291" max="12294" width="9.140625" style="82"/>
    <col min="12295" max="12295" width="8.5703125" style="82" customWidth="1"/>
    <col min="12296" max="12296" width="46.42578125" style="82" customWidth="1"/>
    <col min="12297" max="12297" width="13.28515625" style="82" customWidth="1"/>
    <col min="12298" max="12298" width="12.140625" style="82" customWidth="1"/>
    <col min="12299" max="12308" width="9.140625" style="82"/>
    <col min="12309" max="12309" width="16.5703125" style="82" customWidth="1"/>
    <col min="12310" max="12320" width="11.42578125" style="82" customWidth="1"/>
    <col min="12321" max="12321" width="11.85546875" style="82" customWidth="1"/>
    <col min="12322" max="12322" width="12.5703125" style="82" customWidth="1"/>
    <col min="12323" max="12323" width="11.28515625" style="82" customWidth="1"/>
    <col min="12324" max="12324" width="9.140625" style="82"/>
    <col min="12325" max="12325" width="30.42578125" style="82" customWidth="1"/>
    <col min="12326" max="12326" width="2.140625" style="82" customWidth="1"/>
    <col min="12327" max="12344" width="9.140625" style="82"/>
    <col min="12345" max="12345" width="12" style="82" customWidth="1"/>
    <col min="12346" max="12364" width="9.140625" style="82"/>
    <col min="12365" max="12365" width="18.42578125" style="82" customWidth="1"/>
    <col min="12366" max="12380" width="9.140625" style="82"/>
    <col min="12381" max="12381" width="25.7109375" style="82" customWidth="1"/>
    <col min="12382" max="12382" width="20.85546875" style="82" customWidth="1"/>
    <col min="12383" max="12383" width="28.7109375" style="82" customWidth="1"/>
    <col min="12384" max="12384" width="58.42578125" style="82" customWidth="1"/>
    <col min="12385" max="12385" width="14.85546875" style="82" customWidth="1"/>
    <col min="12386" max="12545" width="11.42578125" style="82" customWidth="1"/>
    <col min="12546" max="12546" width="14.7109375" style="82" customWidth="1"/>
    <col min="12547" max="12550" width="9.140625" style="82"/>
    <col min="12551" max="12551" width="8.5703125" style="82" customWidth="1"/>
    <col min="12552" max="12552" width="46.42578125" style="82" customWidth="1"/>
    <col min="12553" max="12553" width="13.28515625" style="82" customWidth="1"/>
    <col min="12554" max="12554" width="12.140625" style="82" customWidth="1"/>
    <col min="12555" max="12564" width="9.140625" style="82"/>
    <col min="12565" max="12565" width="16.5703125" style="82" customWidth="1"/>
    <col min="12566" max="12576" width="11.42578125" style="82" customWidth="1"/>
    <col min="12577" max="12577" width="11.85546875" style="82" customWidth="1"/>
    <col min="12578" max="12578" width="12.5703125" style="82" customWidth="1"/>
    <col min="12579" max="12579" width="11.28515625" style="82" customWidth="1"/>
    <col min="12580" max="12580" width="9.140625" style="82"/>
    <col min="12581" max="12581" width="30.42578125" style="82" customWidth="1"/>
    <col min="12582" max="12582" width="2.140625" style="82" customWidth="1"/>
    <col min="12583" max="12600" width="9.140625" style="82"/>
    <col min="12601" max="12601" width="12" style="82" customWidth="1"/>
    <col min="12602" max="12620" width="9.140625" style="82"/>
    <col min="12621" max="12621" width="18.42578125" style="82" customWidth="1"/>
    <col min="12622" max="12636" width="9.140625" style="82"/>
    <col min="12637" max="12637" width="25.7109375" style="82" customWidth="1"/>
    <col min="12638" max="12638" width="20.85546875" style="82" customWidth="1"/>
    <col min="12639" max="12639" width="28.7109375" style="82" customWidth="1"/>
    <col min="12640" max="12640" width="58.42578125" style="82" customWidth="1"/>
    <col min="12641" max="12641" width="14.85546875" style="82" customWidth="1"/>
    <col min="12642" max="12801" width="11.42578125" style="82" customWidth="1"/>
    <col min="12802" max="12802" width="14.7109375" style="82" customWidth="1"/>
    <col min="12803" max="12806" width="9.140625" style="82"/>
    <col min="12807" max="12807" width="8.5703125" style="82" customWidth="1"/>
    <col min="12808" max="12808" width="46.42578125" style="82" customWidth="1"/>
    <col min="12809" max="12809" width="13.28515625" style="82" customWidth="1"/>
    <col min="12810" max="12810" width="12.140625" style="82" customWidth="1"/>
    <col min="12811" max="12820" width="9.140625" style="82"/>
    <col min="12821" max="12821" width="16.5703125" style="82" customWidth="1"/>
    <col min="12822" max="12832" width="11.42578125" style="82" customWidth="1"/>
    <col min="12833" max="12833" width="11.85546875" style="82" customWidth="1"/>
    <col min="12834" max="12834" width="12.5703125" style="82" customWidth="1"/>
    <col min="12835" max="12835" width="11.28515625" style="82" customWidth="1"/>
    <col min="12836" max="12836" width="9.140625" style="82"/>
    <col min="12837" max="12837" width="30.42578125" style="82" customWidth="1"/>
    <col min="12838" max="12838" width="2.140625" style="82" customWidth="1"/>
    <col min="12839" max="12856" width="9.140625" style="82"/>
    <col min="12857" max="12857" width="12" style="82" customWidth="1"/>
    <col min="12858" max="12876" width="9.140625" style="82"/>
    <col min="12877" max="12877" width="18.42578125" style="82" customWidth="1"/>
    <col min="12878" max="12892" width="9.140625" style="82"/>
    <col min="12893" max="12893" width="25.7109375" style="82" customWidth="1"/>
    <col min="12894" max="12894" width="20.85546875" style="82" customWidth="1"/>
    <col min="12895" max="12895" width="28.7109375" style="82" customWidth="1"/>
    <col min="12896" max="12896" width="58.42578125" style="82" customWidth="1"/>
    <col min="12897" max="12897" width="14.85546875" style="82" customWidth="1"/>
    <col min="12898" max="13057" width="11.42578125" style="82" customWidth="1"/>
    <col min="13058" max="13058" width="14.7109375" style="82" customWidth="1"/>
    <col min="13059" max="13062" width="9.140625" style="82"/>
    <col min="13063" max="13063" width="8.5703125" style="82" customWidth="1"/>
    <col min="13064" max="13064" width="46.42578125" style="82" customWidth="1"/>
    <col min="13065" max="13065" width="13.28515625" style="82" customWidth="1"/>
    <col min="13066" max="13066" width="12.140625" style="82" customWidth="1"/>
    <col min="13067" max="13076" width="9.140625" style="82"/>
    <col min="13077" max="13077" width="16.5703125" style="82" customWidth="1"/>
    <col min="13078" max="13088" width="11.42578125" style="82" customWidth="1"/>
    <col min="13089" max="13089" width="11.85546875" style="82" customWidth="1"/>
    <col min="13090" max="13090" width="12.5703125" style="82" customWidth="1"/>
    <col min="13091" max="13091" width="11.28515625" style="82" customWidth="1"/>
    <col min="13092" max="13092" width="9.140625" style="82"/>
    <col min="13093" max="13093" width="30.42578125" style="82" customWidth="1"/>
    <col min="13094" max="13094" width="2.140625" style="82" customWidth="1"/>
    <col min="13095" max="13112" width="9.140625" style="82"/>
    <col min="13113" max="13113" width="12" style="82" customWidth="1"/>
    <col min="13114" max="13132" width="9.140625" style="82"/>
    <col min="13133" max="13133" width="18.42578125" style="82" customWidth="1"/>
    <col min="13134" max="13148" width="9.140625" style="82"/>
    <col min="13149" max="13149" width="25.7109375" style="82" customWidth="1"/>
    <col min="13150" max="13150" width="20.85546875" style="82" customWidth="1"/>
    <col min="13151" max="13151" width="28.7109375" style="82" customWidth="1"/>
    <col min="13152" max="13152" width="58.42578125" style="82" customWidth="1"/>
    <col min="13153" max="13153" width="14.85546875" style="82" customWidth="1"/>
    <col min="13154" max="13313" width="11.42578125" style="82" customWidth="1"/>
    <col min="13314" max="13314" width="14.7109375" style="82" customWidth="1"/>
    <col min="13315" max="13318" width="9.140625" style="82"/>
    <col min="13319" max="13319" width="8.5703125" style="82" customWidth="1"/>
    <col min="13320" max="13320" width="46.42578125" style="82" customWidth="1"/>
    <col min="13321" max="13321" width="13.28515625" style="82" customWidth="1"/>
    <col min="13322" max="13322" width="12.140625" style="82" customWidth="1"/>
    <col min="13323" max="13332" width="9.140625" style="82"/>
    <col min="13333" max="13333" width="16.5703125" style="82" customWidth="1"/>
    <col min="13334" max="13344" width="11.42578125" style="82" customWidth="1"/>
    <col min="13345" max="13345" width="11.85546875" style="82" customWidth="1"/>
    <col min="13346" max="13346" width="12.5703125" style="82" customWidth="1"/>
    <col min="13347" max="13347" width="11.28515625" style="82" customWidth="1"/>
    <col min="13348" max="13348" width="9.140625" style="82"/>
    <col min="13349" max="13349" width="30.42578125" style="82" customWidth="1"/>
    <col min="13350" max="13350" width="2.140625" style="82" customWidth="1"/>
    <col min="13351" max="13368" width="9.140625" style="82"/>
    <col min="13369" max="13369" width="12" style="82" customWidth="1"/>
    <col min="13370" max="13388" width="9.140625" style="82"/>
    <col min="13389" max="13389" width="18.42578125" style="82" customWidth="1"/>
    <col min="13390" max="13404" width="9.140625" style="82"/>
    <col min="13405" max="13405" width="25.7109375" style="82" customWidth="1"/>
    <col min="13406" max="13406" width="20.85546875" style="82" customWidth="1"/>
    <col min="13407" max="13407" width="28.7109375" style="82" customWidth="1"/>
    <col min="13408" max="13408" width="58.42578125" style="82" customWidth="1"/>
    <col min="13409" max="13409" width="14.85546875" style="82" customWidth="1"/>
    <col min="13410" max="13569" width="11.42578125" style="82" customWidth="1"/>
    <col min="13570" max="13570" width="14.7109375" style="82" customWidth="1"/>
    <col min="13571" max="13574" width="9.140625" style="82"/>
    <col min="13575" max="13575" width="8.5703125" style="82" customWidth="1"/>
    <col min="13576" max="13576" width="46.42578125" style="82" customWidth="1"/>
    <col min="13577" max="13577" width="13.28515625" style="82" customWidth="1"/>
    <col min="13578" max="13578" width="12.140625" style="82" customWidth="1"/>
    <col min="13579" max="13588" width="9.140625" style="82"/>
    <col min="13589" max="13589" width="16.5703125" style="82" customWidth="1"/>
    <col min="13590" max="13600" width="11.42578125" style="82" customWidth="1"/>
    <col min="13601" max="13601" width="11.85546875" style="82" customWidth="1"/>
    <col min="13602" max="13602" width="12.5703125" style="82" customWidth="1"/>
    <col min="13603" max="13603" width="11.28515625" style="82" customWidth="1"/>
    <col min="13604" max="13604" width="9.140625" style="82"/>
    <col min="13605" max="13605" width="30.42578125" style="82" customWidth="1"/>
    <col min="13606" max="13606" width="2.140625" style="82" customWidth="1"/>
    <col min="13607" max="13624" width="9.140625" style="82"/>
    <col min="13625" max="13625" width="12" style="82" customWidth="1"/>
    <col min="13626" max="13644" width="9.140625" style="82"/>
    <col min="13645" max="13645" width="18.42578125" style="82" customWidth="1"/>
    <col min="13646" max="13660" width="9.140625" style="82"/>
    <col min="13661" max="13661" width="25.7109375" style="82" customWidth="1"/>
    <col min="13662" max="13662" width="20.85546875" style="82" customWidth="1"/>
    <col min="13663" max="13663" width="28.7109375" style="82" customWidth="1"/>
    <col min="13664" max="13664" width="58.42578125" style="82" customWidth="1"/>
    <col min="13665" max="13665" width="14.85546875" style="82" customWidth="1"/>
    <col min="13666" max="13825" width="11.42578125" style="82" customWidth="1"/>
    <col min="13826" max="13826" width="14.7109375" style="82" customWidth="1"/>
    <col min="13827" max="13830" width="9.140625" style="82"/>
    <col min="13831" max="13831" width="8.5703125" style="82" customWidth="1"/>
    <col min="13832" max="13832" width="46.42578125" style="82" customWidth="1"/>
    <col min="13833" max="13833" width="13.28515625" style="82" customWidth="1"/>
    <col min="13834" max="13834" width="12.140625" style="82" customWidth="1"/>
    <col min="13835" max="13844" width="9.140625" style="82"/>
    <col min="13845" max="13845" width="16.5703125" style="82" customWidth="1"/>
    <col min="13846" max="13856" width="11.42578125" style="82" customWidth="1"/>
    <col min="13857" max="13857" width="11.85546875" style="82" customWidth="1"/>
    <col min="13858" max="13858" width="12.5703125" style="82" customWidth="1"/>
    <col min="13859" max="13859" width="11.28515625" style="82" customWidth="1"/>
    <col min="13860" max="13860" width="9.140625" style="82"/>
    <col min="13861" max="13861" width="30.42578125" style="82" customWidth="1"/>
    <col min="13862" max="13862" width="2.140625" style="82" customWidth="1"/>
    <col min="13863" max="13880" width="9.140625" style="82"/>
    <col min="13881" max="13881" width="12" style="82" customWidth="1"/>
    <col min="13882" max="13900" width="9.140625" style="82"/>
    <col min="13901" max="13901" width="18.42578125" style="82" customWidth="1"/>
    <col min="13902" max="13916" width="9.140625" style="82"/>
    <col min="13917" max="13917" width="25.7109375" style="82" customWidth="1"/>
    <col min="13918" max="13918" width="20.85546875" style="82" customWidth="1"/>
    <col min="13919" max="13919" width="28.7109375" style="82" customWidth="1"/>
    <col min="13920" max="13920" width="58.42578125" style="82" customWidth="1"/>
    <col min="13921" max="13921" width="14.85546875" style="82" customWidth="1"/>
    <col min="13922" max="14081" width="11.42578125" style="82" customWidth="1"/>
    <col min="14082" max="14082" width="14.7109375" style="82" customWidth="1"/>
    <col min="14083" max="14086" width="9.140625" style="82"/>
    <col min="14087" max="14087" width="8.5703125" style="82" customWidth="1"/>
    <col min="14088" max="14088" width="46.42578125" style="82" customWidth="1"/>
    <col min="14089" max="14089" width="13.28515625" style="82" customWidth="1"/>
    <col min="14090" max="14090" width="12.140625" style="82" customWidth="1"/>
    <col min="14091" max="14100" width="9.140625" style="82"/>
    <col min="14101" max="14101" width="16.5703125" style="82" customWidth="1"/>
    <col min="14102" max="14112" width="11.42578125" style="82" customWidth="1"/>
    <col min="14113" max="14113" width="11.85546875" style="82" customWidth="1"/>
    <col min="14114" max="14114" width="12.5703125" style="82" customWidth="1"/>
    <col min="14115" max="14115" width="11.28515625" style="82" customWidth="1"/>
    <col min="14116" max="14116" width="9.140625" style="82"/>
    <col min="14117" max="14117" width="30.42578125" style="82" customWidth="1"/>
    <col min="14118" max="14118" width="2.140625" style="82" customWidth="1"/>
    <col min="14119" max="14136" width="9.140625" style="82"/>
    <col min="14137" max="14137" width="12" style="82" customWidth="1"/>
    <col min="14138" max="14156" width="9.140625" style="82"/>
    <col min="14157" max="14157" width="18.42578125" style="82" customWidth="1"/>
    <col min="14158" max="14172" width="9.140625" style="82"/>
    <col min="14173" max="14173" width="25.7109375" style="82" customWidth="1"/>
    <col min="14174" max="14174" width="20.85546875" style="82" customWidth="1"/>
    <col min="14175" max="14175" width="28.7109375" style="82" customWidth="1"/>
    <col min="14176" max="14176" width="58.42578125" style="82" customWidth="1"/>
    <col min="14177" max="14177" width="14.85546875" style="82" customWidth="1"/>
    <col min="14178" max="14337" width="11.42578125" style="82" customWidth="1"/>
    <col min="14338" max="14338" width="14.7109375" style="82" customWidth="1"/>
    <col min="14339" max="14342" width="9.140625" style="82"/>
    <col min="14343" max="14343" width="8.5703125" style="82" customWidth="1"/>
    <col min="14344" max="14344" width="46.42578125" style="82" customWidth="1"/>
    <col min="14345" max="14345" width="13.28515625" style="82" customWidth="1"/>
    <col min="14346" max="14346" width="12.140625" style="82" customWidth="1"/>
    <col min="14347" max="14356" width="9.140625" style="82"/>
    <col min="14357" max="14357" width="16.5703125" style="82" customWidth="1"/>
    <col min="14358" max="14368" width="11.42578125" style="82" customWidth="1"/>
    <col min="14369" max="14369" width="11.85546875" style="82" customWidth="1"/>
    <col min="14370" max="14370" width="12.5703125" style="82" customWidth="1"/>
    <col min="14371" max="14371" width="11.28515625" style="82" customWidth="1"/>
    <col min="14372" max="14372" width="9.140625" style="82"/>
    <col min="14373" max="14373" width="30.42578125" style="82" customWidth="1"/>
    <col min="14374" max="14374" width="2.140625" style="82" customWidth="1"/>
    <col min="14375" max="14392" width="9.140625" style="82"/>
    <col min="14393" max="14393" width="12" style="82" customWidth="1"/>
    <col min="14394" max="14412" width="9.140625" style="82"/>
    <col min="14413" max="14413" width="18.42578125" style="82" customWidth="1"/>
    <col min="14414" max="14428" width="9.140625" style="82"/>
    <col min="14429" max="14429" width="25.7109375" style="82" customWidth="1"/>
    <col min="14430" max="14430" width="20.85546875" style="82" customWidth="1"/>
    <col min="14431" max="14431" width="28.7109375" style="82" customWidth="1"/>
    <col min="14432" max="14432" width="58.42578125" style="82" customWidth="1"/>
    <col min="14433" max="14433" width="14.85546875" style="82" customWidth="1"/>
    <col min="14434" max="14593" width="11.42578125" style="82" customWidth="1"/>
    <col min="14594" max="14594" width="14.7109375" style="82" customWidth="1"/>
    <col min="14595" max="14598" width="9.140625" style="82"/>
    <col min="14599" max="14599" width="8.5703125" style="82" customWidth="1"/>
    <col min="14600" max="14600" width="46.42578125" style="82" customWidth="1"/>
    <col min="14601" max="14601" width="13.28515625" style="82" customWidth="1"/>
    <col min="14602" max="14602" width="12.140625" style="82" customWidth="1"/>
    <col min="14603" max="14612" width="9.140625" style="82"/>
    <col min="14613" max="14613" width="16.5703125" style="82" customWidth="1"/>
    <col min="14614" max="14624" width="11.42578125" style="82" customWidth="1"/>
    <col min="14625" max="14625" width="11.85546875" style="82" customWidth="1"/>
    <col min="14626" max="14626" width="12.5703125" style="82" customWidth="1"/>
    <col min="14627" max="14627" width="11.28515625" style="82" customWidth="1"/>
    <col min="14628" max="14628" width="9.140625" style="82"/>
    <col min="14629" max="14629" width="30.42578125" style="82" customWidth="1"/>
    <col min="14630" max="14630" width="2.140625" style="82" customWidth="1"/>
    <col min="14631" max="14648" width="9.140625" style="82"/>
    <col min="14649" max="14649" width="12" style="82" customWidth="1"/>
    <col min="14650" max="14668" width="9.140625" style="82"/>
    <col min="14669" max="14669" width="18.42578125" style="82" customWidth="1"/>
    <col min="14670" max="14684" width="9.140625" style="82"/>
    <col min="14685" max="14685" width="25.7109375" style="82" customWidth="1"/>
    <col min="14686" max="14686" width="20.85546875" style="82" customWidth="1"/>
    <col min="14687" max="14687" width="28.7109375" style="82" customWidth="1"/>
    <col min="14688" max="14688" width="58.42578125" style="82" customWidth="1"/>
    <col min="14689" max="14689" width="14.85546875" style="82" customWidth="1"/>
    <col min="14690" max="14849" width="11.42578125" style="82" customWidth="1"/>
    <col min="14850" max="14850" width="14.7109375" style="82" customWidth="1"/>
    <col min="14851" max="14854" width="9.140625" style="82"/>
    <col min="14855" max="14855" width="8.5703125" style="82" customWidth="1"/>
    <col min="14856" max="14856" width="46.42578125" style="82" customWidth="1"/>
    <col min="14857" max="14857" width="13.28515625" style="82" customWidth="1"/>
    <col min="14858" max="14858" width="12.140625" style="82" customWidth="1"/>
    <col min="14859" max="14868" width="9.140625" style="82"/>
    <col min="14869" max="14869" width="16.5703125" style="82" customWidth="1"/>
    <col min="14870" max="14880" width="11.42578125" style="82" customWidth="1"/>
    <col min="14881" max="14881" width="11.85546875" style="82" customWidth="1"/>
    <col min="14882" max="14882" width="12.5703125" style="82" customWidth="1"/>
    <col min="14883" max="14883" width="11.28515625" style="82" customWidth="1"/>
    <col min="14884" max="14884" width="9.140625" style="82"/>
    <col min="14885" max="14885" width="30.42578125" style="82" customWidth="1"/>
    <col min="14886" max="14886" width="2.140625" style="82" customWidth="1"/>
    <col min="14887" max="14904" width="9.140625" style="82"/>
    <col min="14905" max="14905" width="12" style="82" customWidth="1"/>
    <col min="14906" max="14924" width="9.140625" style="82"/>
    <col min="14925" max="14925" width="18.42578125" style="82" customWidth="1"/>
    <col min="14926" max="14940" width="9.140625" style="82"/>
    <col min="14941" max="14941" width="25.7109375" style="82" customWidth="1"/>
    <col min="14942" max="14942" width="20.85546875" style="82" customWidth="1"/>
    <col min="14943" max="14943" width="28.7109375" style="82" customWidth="1"/>
    <col min="14944" max="14944" width="58.42578125" style="82" customWidth="1"/>
    <col min="14945" max="14945" width="14.85546875" style="82" customWidth="1"/>
    <col min="14946" max="15105" width="11.42578125" style="82" customWidth="1"/>
    <col min="15106" max="15106" width="14.7109375" style="82" customWidth="1"/>
    <col min="15107" max="15110" width="9.140625" style="82"/>
    <col min="15111" max="15111" width="8.5703125" style="82" customWidth="1"/>
    <col min="15112" max="15112" width="46.42578125" style="82" customWidth="1"/>
    <col min="15113" max="15113" width="13.28515625" style="82" customWidth="1"/>
    <col min="15114" max="15114" width="12.140625" style="82" customWidth="1"/>
    <col min="15115" max="15124" width="9.140625" style="82"/>
    <col min="15125" max="15125" width="16.5703125" style="82" customWidth="1"/>
    <col min="15126" max="15136" width="11.42578125" style="82" customWidth="1"/>
    <col min="15137" max="15137" width="11.85546875" style="82" customWidth="1"/>
    <col min="15138" max="15138" width="12.5703125" style="82" customWidth="1"/>
    <col min="15139" max="15139" width="11.28515625" style="82" customWidth="1"/>
    <col min="15140" max="15140" width="9.140625" style="82"/>
    <col min="15141" max="15141" width="30.42578125" style="82" customWidth="1"/>
    <col min="15142" max="15142" width="2.140625" style="82" customWidth="1"/>
    <col min="15143" max="15160" width="9.140625" style="82"/>
    <col min="15161" max="15161" width="12" style="82" customWidth="1"/>
    <col min="15162" max="15180" width="9.140625" style="82"/>
    <col min="15181" max="15181" width="18.42578125" style="82" customWidth="1"/>
    <col min="15182" max="15196" width="9.140625" style="82"/>
    <col min="15197" max="15197" width="25.7109375" style="82" customWidth="1"/>
    <col min="15198" max="15198" width="20.85546875" style="82" customWidth="1"/>
    <col min="15199" max="15199" width="28.7109375" style="82" customWidth="1"/>
    <col min="15200" max="15200" width="58.42578125" style="82" customWidth="1"/>
    <col min="15201" max="15201" width="14.85546875" style="82" customWidth="1"/>
    <col min="15202" max="15361" width="11.42578125" style="82" customWidth="1"/>
    <col min="15362" max="15362" width="14.7109375" style="82" customWidth="1"/>
    <col min="15363" max="15366" width="9.140625" style="82"/>
    <col min="15367" max="15367" width="8.5703125" style="82" customWidth="1"/>
    <col min="15368" max="15368" width="46.42578125" style="82" customWidth="1"/>
    <col min="15369" max="15369" width="13.28515625" style="82" customWidth="1"/>
    <col min="15370" max="15370" width="12.140625" style="82" customWidth="1"/>
    <col min="15371" max="15380" width="9.140625" style="82"/>
    <col min="15381" max="15381" width="16.5703125" style="82" customWidth="1"/>
    <col min="15382" max="15392" width="11.42578125" style="82" customWidth="1"/>
    <col min="15393" max="15393" width="11.85546875" style="82" customWidth="1"/>
    <col min="15394" max="15394" width="12.5703125" style="82" customWidth="1"/>
    <col min="15395" max="15395" width="11.28515625" style="82" customWidth="1"/>
    <col min="15396" max="15396" width="9.140625" style="82"/>
    <col min="15397" max="15397" width="30.42578125" style="82" customWidth="1"/>
    <col min="15398" max="15398" width="2.140625" style="82" customWidth="1"/>
    <col min="15399" max="15416" width="9.140625" style="82"/>
    <col min="15417" max="15417" width="12" style="82" customWidth="1"/>
    <col min="15418" max="15436" width="9.140625" style="82"/>
    <col min="15437" max="15437" width="18.42578125" style="82" customWidth="1"/>
    <col min="15438" max="15452" width="9.140625" style="82"/>
    <col min="15453" max="15453" width="25.7109375" style="82" customWidth="1"/>
    <col min="15454" max="15454" width="20.85546875" style="82" customWidth="1"/>
    <col min="15455" max="15455" width="28.7109375" style="82" customWidth="1"/>
    <col min="15456" max="15456" width="58.42578125" style="82" customWidth="1"/>
    <col min="15457" max="15457" width="14.85546875" style="82" customWidth="1"/>
    <col min="15458" max="15617" width="11.42578125" style="82" customWidth="1"/>
    <col min="15618" max="15618" width="14.7109375" style="82" customWidth="1"/>
    <col min="15619" max="15622" width="9.140625" style="82"/>
    <col min="15623" max="15623" width="8.5703125" style="82" customWidth="1"/>
    <col min="15624" max="15624" width="46.42578125" style="82" customWidth="1"/>
    <col min="15625" max="15625" width="13.28515625" style="82" customWidth="1"/>
    <col min="15626" max="15626" width="12.140625" style="82" customWidth="1"/>
    <col min="15627" max="15636" width="9.140625" style="82"/>
    <col min="15637" max="15637" width="16.5703125" style="82" customWidth="1"/>
    <col min="15638" max="15648" width="11.42578125" style="82" customWidth="1"/>
    <col min="15649" max="15649" width="11.85546875" style="82" customWidth="1"/>
    <col min="15650" max="15650" width="12.5703125" style="82" customWidth="1"/>
    <col min="15651" max="15651" width="11.28515625" style="82" customWidth="1"/>
    <col min="15652" max="15652" width="9.140625" style="82"/>
    <col min="15653" max="15653" width="30.42578125" style="82" customWidth="1"/>
    <col min="15654" max="15654" width="2.140625" style="82" customWidth="1"/>
    <col min="15655" max="15672" width="9.140625" style="82"/>
    <col min="15673" max="15673" width="12" style="82" customWidth="1"/>
    <col min="15674" max="15692" width="9.140625" style="82"/>
    <col min="15693" max="15693" width="18.42578125" style="82" customWidth="1"/>
    <col min="15694" max="15708" width="9.140625" style="82"/>
    <col min="15709" max="15709" width="25.7109375" style="82" customWidth="1"/>
    <col min="15710" max="15710" width="20.85546875" style="82" customWidth="1"/>
    <col min="15711" max="15711" width="28.7109375" style="82" customWidth="1"/>
    <col min="15712" max="15712" width="58.42578125" style="82" customWidth="1"/>
    <col min="15713" max="15713" width="14.85546875" style="82" customWidth="1"/>
    <col min="15714" max="15873" width="11.42578125" style="82" customWidth="1"/>
    <col min="15874" max="15874" width="14.7109375" style="82" customWidth="1"/>
    <col min="15875" max="15878" width="9.140625" style="82"/>
    <col min="15879" max="15879" width="8.5703125" style="82" customWidth="1"/>
    <col min="15880" max="15880" width="46.42578125" style="82" customWidth="1"/>
    <col min="15881" max="15881" width="13.28515625" style="82" customWidth="1"/>
    <col min="15882" max="15882" width="12.140625" style="82" customWidth="1"/>
    <col min="15883" max="15892" width="9.140625" style="82"/>
    <col min="15893" max="15893" width="16.5703125" style="82" customWidth="1"/>
    <col min="15894" max="15904" width="11.42578125" style="82" customWidth="1"/>
    <col min="15905" max="15905" width="11.85546875" style="82" customWidth="1"/>
    <col min="15906" max="15906" width="12.5703125" style="82" customWidth="1"/>
    <col min="15907" max="15907" width="11.28515625" style="82" customWidth="1"/>
    <col min="15908" max="15908" width="9.140625" style="82"/>
    <col min="15909" max="15909" width="30.42578125" style="82" customWidth="1"/>
    <col min="15910" max="15910" width="2.140625" style="82" customWidth="1"/>
    <col min="15911" max="15928" width="9.140625" style="82"/>
    <col min="15929" max="15929" width="12" style="82" customWidth="1"/>
    <col min="15930" max="15948" width="9.140625" style="82"/>
    <col min="15949" max="15949" width="18.42578125" style="82" customWidth="1"/>
    <col min="15950" max="15964" width="9.140625" style="82"/>
    <col min="15965" max="15965" width="25.7109375" style="82" customWidth="1"/>
    <col min="15966" max="15966" width="20.85546875" style="82" customWidth="1"/>
    <col min="15967" max="15967" width="28.7109375" style="82" customWidth="1"/>
    <col min="15968" max="15968" width="58.42578125" style="82" customWidth="1"/>
    <col min="15969" max="15969" width="14.85546875" style="82" customWidth="1"/>
    <col min="15970" max="16129" width="11.42578125" style="82" customWidth="1"/>
    <col min="16130" max="16130" width="14.7109375" style="82" customWidth="1"/>
    <col min="16131" max="16134" width="9.140625" style="82"/>
    <col min="16135" max="16135" width="8.5703125" style="82" customWidth="1"/>
    <col min="16136" max="16136" width="46.42578125" style="82" customWidth="1"/>
    <col min="16137" max="16137" width="13.28515625" style="82" customWidth="1"/>
    <col min="16138" max="16138" width="12.140625" style="82" customWidth="1"/>
    <col min="16139" max="16148" width="9.140625" style="82"/>
    <col min="16149" max="16149" width="16.5703125" style="82" customWidth="1"/>
    <col min="16150" max="16160" width="11.42578125" style="82" customWidth="1"/>
    <col min="16161" max="16161" width="11.85546875" style="82" customWidth="1"/>
    <col min="16162" max="16162" width="12.5703125" style="82" customWidth="1"/>
    <col min="16163" max="16163" width="11.28515625" style="82" customWidth="1"/>
    <col min="16164" max="16164" width="9.140625" style="82"/>
    <col min="16165" max="16165" width="30.42578125" style="82" customWidth="1"/>
    <col min="16166" max="16166" width="2.140625" style="82" customWidth="1"/>
    <col min="16167" max="16184" width="9.140625" style="82"/>
    <col min="16185" max="16185" width="12" style="82" customWidth="1"/>
    <col min="16186" max="16204" width="9.140625" style="82"/>
    <col min="16205" max="16205" width="18.42578125" style="82" customWidth="1"/>
    <col min="16206" max="16220" width="9.140625" style="82"/>
    <col min="16221" max="16221" width="25.7109375" style="82" customWidth="1"/>
    <col min="16222" max="16222" width="20.85546875" style="82" customWidth="1"/>
    <col min="16223" max="16223" width="28.7109375" style="82" customWidth="1"/>
    <col min="16224" max="16224" width="58.42578125" style="82" customWidth="1"/>
    <col min="16225" max="16225" width="14.85546875" style="82" customWidth="1"/>
    <col min="16226" max="16384" width="11.42578125" style="82" customWidth="1"/>
  </cols>
  <sheetData>
    <row r="1" spans="1:97" s="65" customFormat="1" ht="15.75" customHeight="1" thickTop="1" thickBot="1" x14ac:dyDescent="0.25">
      <c r="AL1" s="66"/>
      <c r="AN1" s="118" t="s">
        <v>631</v>
      </c>
      <c r="AO1" s="118"/>
      <c r="AP1" s="118"/>
      <c r="AQ1" s="118"/>
      <c r="AR1" s="118"/>
      <c r="AS1" s="118"/>
      <c r="AT1" s="118"/>
      <c r="AU1" s="118"/>
      <c r="AV1" s="118"/>
      <c r="AW1" s="118"/>
      <c r="AZ1" s="119" t="s">
        <v>632</v>
      </c>
      <c r="BA1" s="120"/>
      <c r="CF1" s="118" t="s">
        <v>633</v>
      </c>
      <c r="CG1" s="118"/>
      <c r="CH1" s="118"/>
      <c r="CI1" s="118"/>
      <c r="CJ1" s="118"/>
      <c r="CK1" s="118"/>
      <c r="CL1" s="118"/>
      <c r="CM1" s="118"/>
    </row>
    <row r="2" spans="1:97" s="65" customFormat="1" ht="99" customHeight="1" thickTop="1" x14ac:dyDescent="0.2">
      <c r="C2" s="121" t="s">
        <v>634</v>
      </c>
      <c r="D2" s="121"/>
      <c r="E2" s="121"/>
      <c r="F2" s="121"/>
      <c r="G2" s="121"/>
      <c r="J2" s="121" t="s">
        <v>635</v>
      </c>
      <c r="K2" s="121"/>
      <c r="L2" s="121"/>
      <c r="M2" s="121"/>
      <c r="N2" s="121"/>
      <c r="O2" s="121"/>
      <c r="P2" s="121"/>
      <c r="Q2" s="121"/>
      <c r="R2" s="121"/>
      <c r="S2" s="121"/>
      <c r="V2" s="122" t="s">
        <v>636</v>
      </c>
      <c r="W2" s="122"/>
      <c r="Z2" s="122" t="s">
        <v>637</v>
      </c>
      <c r="AA2" s="122"/>
      <c r="AB2" s="122"/>
      <c r="AC2" s="122"/>
      <c r="AD2" s="122"/>
      <c r="AF2" s="123" t="s">
        <v>638</v>
      </c>
      <c r="AG2" s="123"/>
      <c r="AH2" s="123"/>
      <c r="AI2" s="123"/>
      <c r="AL2" s="66"/>
      <c r="AN2" s="67" t="s">
        <v>639</v>
      </c>
      <c r="AO2" s="67" t="s">
        <v>639</v>
      </c>
      <c r="AP2" s="67" t="s">
        <v>77</v>
      </c>
      <c r="AQ2" s="67" t="s">
        <v>77</v>
      </c>
      <c r="AR2" s="67" t="s">
        <v>640</v>
      </c>
      <c r="AS2" s="67" t="s">
        <v>640</v>
      </c>
      <c r="AT2" s="67" t="s">
        <v>641</v>
      </c>
      <c r="AU2" s="67" t="s">
        <v>641</v>
      </c>
      <c r="AV2" s="67" t="s">
        <v>642</v>
      </c>
      <c r="AW2" s="67" t="s">
        <v>642</v>
      </c>
      <c r="AX2" s="68" t="s">
        <v>426</v>
      </c>
      <c r="AZ2" s="69" t="s">
        <v>77</v>
      </c>
      <c r="BA2" s="69" t="s">
        <v>77</v>
      </c>
      <c r="BB2" s="69" t="s">
        <v>640</v>
      </c>
      <c r="BC2" s="69" t="s">
        <v>640</v>
      </c>
      <c r="BL2" s="123" t="s">
        <v>643</v>
      </c>
      <c r="BM2" s="123"/>
      <c r="BN2" s="123"/>
      <c r="BO2" s="123"/>
      <c r="BP2" s="123"/>
      <c r="BQ2" s="123"/>
      <c r="BR2" s="123"/>
      <c r="BS2" s="123"/>
      <c r="BT2" s="123"/>
      <c r="BU2" s="123"/>
      <c r="BV2" s="123"/>
      <c r="BW2" s="123"/>
      <c r="BX2" s="123"/>
      <c r="BZ2" s="123" t="s">
        <v>644</v>
      </c>
      <c r="CA2" s="123"/>
      <c r="CB2" s="123"/>
      <c r="CC2" s="123"/>
      <c r="CD2" s="123"/>
      <c r="CE2" s="123"/>
      <c r="CF2" s="67" t="s">
        <v>77</v>
      </c>
      <c r="CG2" s="67" t="s">
        <v>77</v>
      </c>
      <c r="CH2" s="67" t="s">
        <v>640</v>
      </c>
      <c r="CI2" s="67" t="s">
        <v>640</v>
      </c>
      <c r="CJ2" s="67" t="s">
        <v>641</v>
      </c>
      <c r="CK2" s="67" t="s">
        <v>641</v>
      </c>
      <c r="CL2" s="67" t="s">
        <v>645</v>
      </c>
      <c r="CM2" s="67" t="s">
        <v>645</v>
      </c>
    </row>
    <row r="3" spans="1:97" s="70" customFormat="1" ht="122.25" customHeight="1" x14ac:dyDescent="0.2">
      <c r="B3" s="70" t="s">
        <v>646</v>
      </c>
      <c r="C3" s="71" t="s">
        <v>639</v>
      </c>
      <c r="D3" s="71" t="s">
        <v>77</v>
      </c>
      <c r="E3" s="71" t="s">
        <v>640</v>
      </c>
      <c r="F3" s="71" t="s">
        <v>641</v>
      </c>
      <c r="G3" s="71" t="s">
        <v>642</v>
      </c>
      <c r="H3" s="70" t="s">
        <v>647</v>
      </c>
      <c r="I3" s="70" t="s">
        <v>648</v>
      </c>
      <c r="J3" s="71" t="s">
        <v>649</v>
      </c>
      <c r="K3" s="71" t="s">
        <v>650</v>
      </c>
      <c r="L3" s="71" t="s">
        <v>651</v>
      </c>
      <c r="M3" s="71" t="s">
        <v>652</v>
      </c>
      <c r="N3" s="71" t="s">
        <v>653</v>
      </c>
      <c r="O3" s="71" t="s">
        <v>654</v>
      </c>
      <c r="P3" s="71" t="s">
        <v>655</v>
      </c>
      <c r="Q3" s="71" t="s">
        <v>656</v>
      </c>
      <c r="R3" s="71" t="s">
        <v>657</v>
      </c>
      <c r="S3" s="71" t="s">
        <v>658</v>
      </c>
      <c r="T3" s="71" t="s">
        <v>659</v>
      </c>
      <c r="U3" s="70" t="s">
        <v>660</v>
      </c>
      <c r="V3" s="71" t="s">
        <v>77</v>
      </c>
      <c r="W3" s="71" t="s">
        <v>640</v>
      </c>
      <c r="X3" s="71" t="s">
        <v>426</v>
      </c>
      <c r="Y3" s="70" t="s">
        <v>661</v>
      </c>
      <c r="Z3" s="71" t="s">
        <v>639</v>
      </c>
      <c r="AA3" s="71" t="s">
        <v>77</v>
      </c>
      <c r="AB3" s="71" t="s">
        <v>640</v>
      </c>
      <c r="AC3" s="71" t="s">
        <v>641</v>
      </c>
      <c r="AD3" s="71" t="s">
        <v>642</v>
      </c>
      <c r="AE3" s="70" t="s">
        <v>426</v>
      </c>
      <c r="AF3" s="71" t="s">
        <v>662</v>
      </c>
      <c r="AG3" s="71" t="s">
        <v>663</v>
      </c>
      <c r="AH3" s="71" t="s">
        <v>664</v>
      </c>
      <c r="AI3" s="71" t="s">
        <v>665</v>
      </c>
      <c r="AJ3" s="70" t="s">
        <v>426</v>
      </c>
      <c r="AK3" s="70" t="s">
        <v>666</v>
      </c>
      <c r="AL3" s="72"/>
      <c r="AM3" s="70" t="s">
        <v>667</v>
      </c>
      <c r="AN3" s="70" t="s">
        <v>668</v>
      </c>
      <c r="AO3" s="70" t="s">
        <v>669</v>
      </c>
      <c r="AP3" s="70" t="s">
        <v>668</v>
      </c>
      <c r="AQ3" s="70" t="s">
        <v>669</v>
      </c>
      <c r="AR3" s="70" t="s">
        <v>668</v>
      </c>
      <c r="AS3" s="70" t="s">
        <v>669</v>
      </c>
      <c r="AT3" s="70" t="s">
        <v>668</v>
      </c>
      <c r="AU3" s="70" t="s">
        <v>669</v>
      </c>
      <c r="AV3" s="70" t="s">
        <v>668</v>
      </c>
      <c r="AW3" s="70" t="s">
        <v>669</v>
      </c>
      <c r="AY3" s="70" t="s">
        <v>670</v>
      </c>
      <c r="AZ3" s="70" t="s">
        <v>668</v>
      </c>
      <c r="BA3" s="70" t="s">
        <v>669</v>
      </c>
      <c r="BB3" s="70" t="s">
        <v>668</v>
      </c>
      <c r="BC3" s="70" t="s">
        <v>669</v>
      </c>
      <c r="BD3" s="70" t="s">
        <v>426</v>
      </c>
      <c r="BE3" s="70" t="s">
        <v>671</v>
      </c>
      <c r="BF3" s="71" t="s">
        <v>672</v>
      </c>
      <c r="BG3" s="71" t="s">
        <v>77</v>
      </c>
      <c r="BH3" s="71" t="s">
        <v>640</v>
      </c>
      <c r="BI3" s="71" t="s">
        <v>641</v>
      </c>
      <c r="BJ3" s="71" t="s">
        <v>642</v>
      </c>
      <c r="BK3" s="71" t="s">
        <v>426</v>
      </c>
      <c r="BL3" s="71" t="s">
        <v>673</v>
      </c>
      <c r="BM3" s="71" t="s">
        <v>674</v>
      </c>
      <c r="BN3" s="71" t="s">
        <v>675</v>
      </c>
      <c r="BO3" s="71" t="s">
        <v>676</v>
      </c>
      <c r="BP3" s="71" t="s">
        <v>677</v>
      </c>
      <c r="BQ3" s="71" t="s">
        <v>678</v>
      </c>
      <c r="BR3" s="71" t="s">
        <v>679</v>
      </c>
      <c r="BS3" s="71" t="s">
        <v>680</v>
      </c>
      <c r="BT3" s="71" t="s">
        <v>681</v>
      </c>
      <c r="BU3" s="71" t="s">
        <v>682</v>
      </c>
      <c r="BV3" s="71" t="s">
        <v>683</v>
      </c>
      <c r="BW3" s="71" t="s">
        <v>684</v>
      </c>
      <c r="BX3" s="71" t="s">
        <v>426</v>
      </c>
      <c r="BY3" s="70" t="s">
        <v>685</v>
      </c>
      <c r="BZ3" s="71" t="s">
        <v>686</v>
      </c>
      <c r="CA3" s="71" t="s">
        <v>687</v>
      </c>
      <c r="CB3" s="71" t="s">
        <v>199</v>
      </c>
      <c r="CC3" s="71" t="s">
        <v>688</v>
      </c>
      <c r="CD3" s="71" t="s">
        <v>689</v>
      </c>
      <c r="CE3" s="71" t="s">
        <v>690</v>
      </c>
      <c r="CF3" s="70" t="s">
        <v>668</v>
      </c>
      <c r="CG3" s="70" t="s">
        <v>669</v>
      </c>
      <c r="CH3" s="70" t="s">
        <v>668</v>
      </c>
      <c r="CI3" s="70" t="s">
        <v>669</v>
      </c>
      <c r="CJ3" s="70" t="s">
        <v>668</v>
      </c>
      <c r="CK3" s="70" t="s">
        <v>669</v>
      </c>
      <c r="CL3" s="70" t="s">
        <v>668</v>
      </c>
      <c r="CM3" s="70" t="s">
        <v>669</v>
      </c>
      <c r="CN3" s="70" t="s">
        <v>426</v>
      </c>
      <c r="CO3" s="70" t="s">
        <v>691</v>
      </c>
      <c r="CP3" s="70" t="s">
        <v>692</v>
      </c>
      <c r="CQ3" s="70" t="s">
        <v>693</v>
      </c>
      <c r="CR3" s="70" t="s">
        <v>694</v>
      </c>
      <c r="CS3" s="70" t="s">
        <v>695</v>
      </c>
    </row>
    <row r="4" spans="1:97" s="73" customFormat="1" x14ac:dyDescent="0.2">
      <c r="A4" s="73">
        <v>1</v>
      </c>
      <c r="B4" s="73" t="s">
        <v>146</v>
      </c>
      <c r="I4" s="73" t="s">
        <v>146</v>
      </c>
      <c r="U4" s="73" t="s">
        <v>146</v>
      </c>
      <c r="Y4" s="73" t="s">
        <v>146</v>
      </c>
      <c r="AF4" s="73">
        <v>1</v>
      </c>
      <c r="AG4" s="73">
        <v>1</v>
      </c>
      <c r="AH4" s="73">
        <v>0</v>
      </c>
      <c r="AI4" s="73">
        <v>0</v>
      </c>
      <c r="AK4" s="73" t="s">
        <v>696</v>
      </c>
      <c r="AL4" s="74"/>
      <c r="AM4" s="73" t="s">
        <v>146</v>
      </c>
      <c r="AY4" s="73" t="s">
        <v>82</v>
      </c>
      <c r="BC4" s="73">
        <v>1</v>
      </c>
      <c r="BE4" s="73" t="s">
        <v>146</v>
      </c>
      <c r="BF4" s="75"/>
      <c r="BG4" s="75"/>
      <c r="BH4" s="75"/>
      <c r="BI4" s="75"/>
      <c r="BJ4" s="75"/>
      <c r="BK4" s="75"/>
      <c r="BL4" s="73" t="s">
        <v>144</v>
      </c>
      <c r="BM4" s="73" t="s">
        <v>697</v>
      </c>
      <c r="BN4" s="73" t="s">
        <v>698</v>
      </c>
      <c r="BO4" s="73" t="s">
        <v>697</v>
      </c>
      <c r="BP4" s="73">
        <v>0</v>
      </c>
      <c r="BQ4" s="73">
        <v>0</v>
      </c>
      <c r="BR4" s="73" t="s">
        <v>697</v>
      </c>
      <c r="BS4" s="73">
        <v>0</v>
      </c>
      <c r="BT4" s="73" t="s">
        <v>699</v>
      </c>
      <c r="BU4" s="73">
        <v>0</v>
      </c>
      <c r="BV4" s="73">
        <v>0</v>
      </c>
      <c r="BW4" s="73" t="s">
        <v>699</v>
      </c>
      <c r="BY4" s="73" t="s">
        <v>700</v>
      </c>
      <c r="BZ4" s="73">
        <v>1</v>
      </c>
      <c r="CA4" s="73">
        <v>1</v>
      </c>
      <c r="CB4" s="73">
        <v>1</v>
      </c>
      <c r="CC4" s="73">
        <v>1</v>
      </c>
      <c r="CD4" s="73">
        <v>1</v>
      </c>
      <c r="CF4" s="73">
        <v>1</v>
      </c>
      <c r="CG4" s="73">
        <v>0</v>
      </c>
      <c r="CH4" s="73">
        <v>1</v>
      </c>
      <c r="CI4" s="73">
        <v>1</v>
      </c>
      <c r="CJ4" s="73">
        <v>0</v>
      </c>
      <c r="CK4" s="73">
        <v>0</v>
      </c>
      <c r="CL4" s="73">
        <v>0</v>
      </c>
      <c r="CM4" s="73">
        <v>0</v>
      </c>
      <c r="CO4" s="73" t="s">
        <v>701</v>
      </c>
      <c r="CP4" s="73" t="s">
        <v>702</v>
      </c>
      <c r="CQ4" s="73" t="s">
        <v>703</v>
      </c>
      <c r="CR4" s="73" t="s">
        <v>704</v>
      </c>
      <c r="CS4" s="73" t="s">
        <v>705</v>
      </c>
    </row>
    <row r="5" spans="1:97" s="73" customFormat="1" x14ac:dyDescent="0.2">
      <c r="A5" s="73">
        <v>2</v>
      </c>
      <c r="B5" s="73" t="s">
        <v>146</v>
      </c>
      <c r="I5" s="73" t="s">
        <v>146</v>
      </c>
      <c r="U5" s="73" t="s">
        <v>146</v>
      </c>
      <c r="Y5" s="73" t="s">
        <v>82</v>
      </c>
      <c r="AC5" s="73">
        <v>1</v>
      </c>
      <c r="AF5" s="73">
        <v>0</v>
      </c>
      <c r="AG5" s="73">
        <v>1</v>
      </c>
      <c r="AH5" s="73">
        <v>0</v>
      </c>
      <c r="AI5" s="73">
        <v>0</v>
      </c>
      <c r="AL5" s="74"/>
      <c r="AM5" s="73" t="s">
        <v>146</v>
      </c>
      <c r="AY5" s="73" t="s">
        <v>146</v>
      </c>
      <c r="BE5" s="73" t="s">
        <v>146</v>
      </c>
      <c r="BF5" s="75"/>
      <c r="BG5" s="75"/>
      <c r="BH5" s="75"/>
      <c r="BI5" s="75"/>
      <c r="BJ5" s="75"/>
      <c r="BK5" s="75"/>
      <c r="BL5" s="73" t="s">
        <v>144</v>
      </c>
      <c r="BM5" s="73" t="s">
        <v>697</v>
      </c>
      <c r="BN5" s="73" t="s">
        <v>697</v>
      </c>
      <c r="BO5" s="73" t="s">
        <v>144</v>
      </c>
      <c r="BP5" s="73">
        <v>0</v>
      </c>
      <c r="BQ5" s="73" t="s">
        <v>697</v>
      </c>
      <c r="BR5" s="73">
        <v>0</v>
      </c>
      <c r="BS5" s="73">
        <v>0</v>
      </c>
      <c r="BT5" s="73">
        <v>0</v>
      </c>
      <c r="BU5" s="73" t="s">
        <v>697</v>
      </c>
      <c r="BV5" s="73">
        <v>0</v>
      </c>
      <c r="BW5" s="73" t="s">
        <v>699</v>
      </c>
      <c r="BZ5" s="73">
        <v>1</v>
      </c>
      <c r="CA5" s="73">
        <v>1</v>
      </c>
      <c r="CB5" s="73">
        <v>1</v>
      </c>
      <c r="CD5" s="73">
        <v>1</v>
      </c>
      <c r="CF5" s="73">
        <v>0</v>
      </c>
      <c r="CG5" s="73">
        <v>1</v>
      </c>
      <c r="CH5" s="73">
        <v>2</v>
      </c>
      <c r="CI5" s="73">
        <v>1</v>
      </c>
      <c r="CJ5" s="73">
        <v>0</v>
      </c>
      <c r="CK5" s="73">
        <v>1</v>
      </c>
      <c r="CL5" s="73">
        <v>0</v>
      </c>
      <c r="CM5" s="73">
        <v>0</v>
      </c>
      <c r="CO5" s="73" t="s">
        <v>706</v>
      </c>
      <c r="CP5" s="73" t="s">
        <v>702</v>
      </c>
      <c r="CQ5" s="73" t="s">
        <v>707</v>
      </c>
    </row>
    <row r="6" spans="1:97" s="73" customFormat="1" x14ac:dyDescent="0.2">
      <c r="A6" s="73">
        <v>4</v>
      </c>
      <c r="B6" s="73" t="s">
        <v>146</v>
      </c>
      <c r="I6" s="73" t="s">
        <v>146</v>
      </c>
      <c r="U6" s="73" t="s">
        <v>146</v>
      </c>
      <c r="Y6" s="73" t="s">
        <v>146</v>
      </c>
      <c r="AF6" s="73">
        <v>0</v>
      </c>
      <c r="AG6" s="73">
        <v>1</v>
      </c>
      <c r="AH6" s="73">
        <v>1</v>
      </c>
      <c r="AI6" s="73">
        <v>0</v>
      </c>
      <c r="AK6" s="73" t="s">
        <v>708</v>
      </c>
      <c r="AL6" s="74"/>
      <c r="AM6" s="73" t="s">
        <v>82</v>
      </c>
      <c r="AQ6" s="73">
        <v>1</v>
      </c>
      <c r="AY6" s="73" t="s">
        <v>82</v>
      </c>
      <c r="BA6" s="73">
        <v>2</v>
      </c>
      <c r="BE6" s="73" t="s">
        <v>146</v>
      </c>
      <c r="BF6" s="75"/>
      <c r="BG6" s="75"/>
      <c r="BH6" s="75"/>
      <c r="BI6" s="75"/>
      <c r="BJ6" s="75"/>
      <c r="BK6" s="75"/>
      <c r="BL6" s="73" t="s">
        <v>144</v>
      </c>
      <c r="BM6" s="73" t="s">
        <v>709</v>
      </c>
      <c r="BN6" s="73" t="s">
        <v>699</v>
      </c>
      <c r="BO6" s="73" t="s">
        <v>697</v>
      </c>
      <c r="BP6" s="73" t="s">
        <v>699</v>
      </c>
      <c r="BQ6" s="73" t="s">
        <v>699</v>
      </c>
      <c r="BR6" s="73" t="s">
        <v>699</v>
      </c>
      <c r="BS6" s="73" t="s">
        <v>699</v>
      </c>
      <c r="BT6" s="73" t="s">
        <v>699</v>
      </c>
      <c r="BU6" s="73">
        <v>0</v>
      </c>
      <c r="BV6" s="73">
        <v>0</v>
      </c>
      <c r="BW6" s="73" t="s">
        <v>697</v>
      </c>
      <c r="BY6" s="73" t="s">
        <v>710</v>
      </c>
      <c r="BZ6" s="73">
        <v>1</v>
      </c>
      <c r="CA6" s="73">
        <v>1</v>
      </c>
      <c r="CB6" s="73">
        <v>1</v>
      </c>
      <c r="CC6" s="73">
        <v>1</v>
      </c>
      <c r="CF6" s="73">
        <v>3</v>
      </c>
      <c r="CG6" s="73">
        <v>2</v>
      </c>
      <c r="CH6" s="73">
        <v>1</v>
      </c>
      <c r="CI6" s="73">
        <v>1</v>
      </c>
      <c r="CJ6" s="73">
        <v>0</v>
      </c>
      <c r="CK6" s="73">
        <v>0</v>
      </c>
      <c r="CL6" s="73">
        <v>0</v>
      </c>
      <c r="CM6" s="73">
        <v>0</v>
      </c>
      <c r="CO6" s="73" t="s">
        <v>711</v>
      </c>
      <c r="CP6" s="73" t="s">
        <v>702</v>
      </c>
      <c r="CQ6" s="73" t="s">
        <v>707</v>
      </c>
    </row>
    <row r="7" spans="1:97" s="73" customFormat="1" x14ac:dyDescent="0.2">
      <c r="A7" s="73">
        <v>5</v>
      </c>
      <c r="B7" s="73" t="s">
        <v>146</v>
      </c>
      <c r="I7" s="73" t="s">
        <v>146</v>
      </c>
      <c r="U7" s="73" t="s">
        <v>146</v>
      </c>
      <c r="Y7" s="73" t="s">
        <v>146</v>
      </c>
      <c r="AF7" s="73">
        <v>0</v>
      </c>
      <c r="AG7" s="73">
        <v>0</v>
      </c>
      <c r="AH7" s="73">
        <v>0</v>
      </c>
      <c r="AI7" s="73">
        <v>0</v>
      </c>
      <c r="AL7" s="74"/>
      <c r="AM7" s="73" t="s">
        <v>146</v>
      </c>
      <c r="AS7" s="73">
        <v>1</v>
      </c>
      <c r="AY7" s="73" t="s">
        <v>82</v>
      </c>
      <c r="BC7" s="73">
        <v>1</v>
      </c>
      <c r="BE7" s="73" t="s">
        <v>146</v>
      </c>
      <c r="BF7" s="75"/>
      <c r="BG7" s="75"/>
      <c r="BH7" s="75"/>
      <c r="BI7" s="75"/>
      <c r="BJ7" s="75"/>
      <c r="BK7" s="75"/>
      <c r="BL7" s="73" t="s">
        <v>144</v>
      </c>
      <c r="BM7" s="73" t="s">
        <v>699</v>
      </c>
      <c r="BN7" s="73" t="s">
        <v>709</v>
      </c>
      <c r="BO7" s="73" t="s">
        <v>697</v>
      </c>
      <c r="BP7" s="73" t="s">
        <v>699</v>
      </c>
      <c r="BQ7" s="73" t="s">
        <v>709</v>
      </c>
      <c r="BR7" s="73">
        <v>0</v>
      </c>
      <c r="BS7" s="73">
        <v>0</v>
      </c>
      <c r="BT7" s="73" t="s">
        <v>709</v>
      </c>
      <c r="BU7" s="73" t="s">
        <v>709</v>
      </c>
      <c r="BV7" s="73" t="s">
        <v>699</v>
      </c>
      <c r="BW7" s="73" t="s">
        <v>697</v>
      </c>
      <c r="BY7" s="73" t="s">
        <v>712</v>
      </c>
    </row>
    <row r="8" spans="1:97" s="73" customFormat="1" x14ac:dyDescent="0.2">
      <c r="A8" s="73">
        <v>6</v>
      </c>
      <c r="B8" s="73" t="s">
        <v>146</v>
      </c>
      <c r="I8" s="73" t="s">
        <v>82</v>
      </c>
      <c r="J8" s="73">
        <v>0</v>
      </c>
      <c r="K8" s="73">
        <v>1</v>
      </c>
      <c r="T8" s="73" t="s">
        <v>713</v>
      </c>
      <c r="U8" s="73" t="s">
        <v>146</v>
      </c>
      <c r="Y8" s="73" t="s">
        <v>82</v>
      </c>
      <c r="AB8" s="73">
        <v>1</v>
      </c>
      <c r="AE8" s="73" t="s">
        <v>714</v>
      </c>
      <c r="AF8" s="73">
        <v>0</v>
      </c>
      <c r="AG8" s="73">
        <v>0</v>
      </c>
      <c r="AH8" s="73">
        <v>0</v>
      </c>
      <c r="AI8" s="73">
        <v>0</v>
      </c>
      <c r="AL8" s="74"/>
      <c r="AM8" s="73" t="s">
        <v>82</v>
      </c>
      <c r="AQ8" s="73">
        <v>1</v>
      </c>
      <c r="AY8" s="73" t="s">
        <v>82</v>
      </c>
      <c r="BA8" s="73">
        <v>1</v>
      </c>
      <c r="BE8" s="73" t="s">
        <v>82</v>
      </c>
      <c r="BF8" s="75"/>
      <c r="BG8" s="75">
        <v>1</v>
      </c>
      <c r="BH8" s="75"/>
      <c r="BI8" s="75"/>
      <c r="BJ8" s="75"/>
      <c r="BK8" s="75"/>
      <c r="BL8" s="73" t="s">
        <v>144</v>
      </c>
      <c r="BM8" s="73" t="s">
        <v>697</v>
      </c>
      <c r="BN8" s="73" t="s">
        <v>697</v>
      </c>
      <c r="BO8" s="73" t="s">
        <v>697</v>
      </c>
      <c r="BP8" s="73" t="s">
        <v>697</v>
      </c>
      <c r="BQ8" s="73" t="s">
        <v>699</v>
      </c>
      <c r="BR8" s="73">
        <v>0</v>
      </c>
      <c r="BS8" s="73">
        <v>0</v>
      </c>
      <c r="BT8" s="73" t="s">
        <v>709</v>
      </c>
      <c r="BU8" s="73" t="s">
        <v>699</v>
      </c>
      <c r="BV8" s="73">
        <v>0</v>
      </c>
      <c r="BW8" s="73" t="s">
        <v>697</v>
      </c>
      <c r="BY8" s="73" t="s">
        <v>715</v>
      </c>
      <c r="BZ8" s="73">
        <v>1</v>
      </c>
      <c r="CA8" s="73">
        <v>1</v>
      </c>
      <c r="CB8" s="73">
        <v>1</v>
      </c>
      <c r="CC8" s="73">
        <v>1</v>
      </c>
      <c r="CD8" s="73">
        <v>1</v>
      </c>
      <c r="CF8" s="73">
        <v>5</v>
      </c>
      <c r="CG8" s="73">
        <v>4</v>
      </c>
      <c r="CH8" s="73">
        <v>1</v>
      </c>
      <c r="CI8" s="73">
        <v>3</v>
      </c>
      <c r="CJ8" s="73">
        <v>1</v>
      </c>
      <c r="CK8" s="73">
        <v>0</v>
      </c>
      <c r="CL8" s="73">
        <v>0</v>
      </c>
      <c r="CM8" s="73">
        <v>0</v>
      </c>
      <c r="CO8" s="73" t="s">
        <v>711</v>
      </c>
      <c r="CP8" s="73" t="s">
        <v>702</v>
      </c>
      <c r="CQ8" s="73" t="s">
        <v>716</v>
      </c>
      <c r="CR8" s="73" t="s">
        <v>717</v>
      </c>
      <c r="CS8" s="73" t="s">
        <v>718</v>
      </c>
    </row>
    <row r="9" spans="1:97" s="73" customFormat="1" x14ac:dyDescent="0.2">
      <c r="A9" s="73">
        <v>7</v>
      </c>
      <c r="B9" s="73" t="s">
        <v>146</v>
      </c>
      <c r="I9" s="73" t="s">
        <v>146</v>
      </c>
      <c r="U9" s="73" t="s">
        <v>146</v>
      </c>
      <c r="Y9" s="73" t="s">
        <v>146</v>
      </c>
      <c r="AF9" s="73">
        <v>0</v>
      </c>
      <c r="AG9" s="73">
        <v>0</v>
      </c>
      <c r="AH9" s="73">
        <v>0</v>
      </c>
      <c r="AI9" s="73">
        <v>0</v>
      </c>
      <c r="AL9" s="74"/>
      <c r="AM9" s="73" t="s">
        <v>146</v>
      </c>
      <c r="AY9" s="73" t="s">
        <v>146</v>
      </c>
      <c r="BE9" s="73" t="s">
        <v>146</v>
      </c>
      <c r="BF9" s="75"/>
      <c r="BG9" s="75"/>
      <c r="BH9" s="75"/>
      <c r="BI9" s="75"/>
      <c r="BJ9" s="75"/>
      <c r="BK9" s="75"/>
    </row>
    <row r="10" spans="1:97" s="73" customFormat="1" x14ac:dyDescent="0.2">
      <c r="A10" s="73">
        <v>8</v>
      </c>
      <c r="B10" s="73" t="s">
        <v>82</v>
      </c>
      <c r="D10" s="73">
        <v>1</v>
      </c>
      <c r="E10" s="73">
        <v>1</v>
      </c>
      <c r="H10" s="73" t="s">
        <v>719</v>
      </c>
      <c r="I10" s="73" t="s">
        <v>82</v>
      </c>
      <c r="M10" s="73">
        <v>1</v>
      </c>
      <c r="O10" s="73">
        <v>1</v>
      </c>
      <c r="U10" s="73" t="s">
        <v>82</v>
      </c>
      <c r="V10" s="73">
        <v>1</v>
      </c>
      <c r="Y10" s="73" t="s">
        <v>146</v>
      </c>
      <c r="AF10" s="73">
        <v>0</v>
      </c>
      <c r="AG10" s="73">
        <v>1</v>
      </c>
      <c r="AH10" s="73">
        <v>1</v>
      </c>
      <c r="AI10" s="73">
        <v>1</v>
      </c>
      <c r="AJ10" s="73" t="s">
        <v>720</v>
      </c>
      <c r="AK10" s="73" t="s">
        <v>721</v>
      </c>
      <c r="AL10" s="74"/>
      <c r="AM10" s="73" t="s">
        <v>82</v>
      </c>
      <c r="AS10" s="73">
        <v>1</v>
      </c>
      <c r="AY10" s="73" t="s">
        <v>146</v>
      </c>
      <c r="BE10" s="73" t="s">
        <v>146</v>
      </c>
      <c r="BF10" s="75"/>
      <c r="BG10" s="75"/>
      <c r="BH10" s="75"/>
      <c r="BI10" s="75"/>
      <c r="BJ10" s="75"/>
      <c r="BK10" s="75"/>
      <c r="BL10" s="73" t="s">
        <v>144</v>
      </c>
      <c r="BM10" s="73" t="s">
        <v>709</v>
      </c>
      <c r="BN10" s="73" t="s">
        <v>144</v>
      </c>
      <c r="BO10" s="73" t="s">
        <v>698</v>
      </c>
      <c r="BP10" s="73">
        <v>0</v>
      </c>
      <c r="BQ10" s="73" t="s">
        <v>698</v>
      </c>
      <c r="BR10" s="73" t="s">
        <v>698</v>
      </c>
      <c r="BS10" s="73" t="s">
        <v>698</v>
      </c>
      <c r="BT10" s="73" t="s">
        <v>698</v>
      </c>
      <c r="BU10" s="73">
        <v>0</v>
      </c>
      <c r="BV10" s="73" t="s">
        <v>698</v>
      </c>
      <c r="BW10" s="73" t="s">
        <v>698</v>
      </c>
      <c r="BX10" s="73" t="s">
        <v>722</v>
      </c>
      <c r="BY10" s="73" t="s">
        <v>723</v>
      </c>
      <c r="BZ10" s="73">
        <v>1</v>
      </c>
      <c r="CA10" s="73">
        <v>1</v>
      </c>
      <c r="CB10" s="73">
        <v>1</v>
      </c>
      <c r="CF10" s="73">
        <v>0</v>
      </c>
      <c r="CG10" s="73">
        <v>0</v>
      </c>
      <c r="CH10" s="73">
        <v>0</v>
      </c>
      <c r="CI10" s="73">
        <v>1</v>
      </c>
      <c r="CJ10" s="73">
        <v>0</v>
      </c>
      <c r="CK10" s="73">
        <v>0</v>
      </c>
      <c r="CL10" s="73">
        <v>0</v>
      </c>
      <c r="CM10" s="73">
        <v>0</v>
      </c>
      <c r="CO10" s="73" t="s">
        <v>724</v>
      </c>
      <c r="CP10" s="73" t="s">
        <v>702</v>
      </c>
      <c r="CQ10" s="73" t="s">
        <v>707</v>
      </c>
      <c r="CR10" s="73" t="s">
        <v>725</v>
      </c>
    </row>
    <row r="11" spans="1:97" s="73" customFormat="1" x14ac:dyDescent="0.2">
      <c r="A11" s="73">
        <v>11</v>
      </c>
      <c r="B11" s="73" t="s">
        <v>146</v>
      </c>
      <c r="I11" s="73" t="s">
        <v>146</v>
      </c>
      <c r="U11" s="73" t="s">
        <v>146</v>
      </c>
      <c r="Y11" s="73" t="s">
        <v>82</v>
      </c>
      <c r="AB11" s="73">
        <v>1</v>
      </c>
      <c r="AF11" s="73">
        <v>0</v>
      </c>
      <c r="AG11" s="73">
        <v>0</v>
      </c>
      <c r="AH11" s="73">
        <v>0</v>
      </c>
      <c r="AI11" s="73">
        <v>0</v>
      </c>
      <c r="AL11" s="74"/>
      <c r="AM11" s="73" t="s">
        <v>146</v>
      </c>
      <c r="AY11" s="73" t="s">
        <v>146</v>
      </c>
      <c r="BE11" s="73" t="s">
        <v>146</v>
      </c>
      <c r="BF11" s="75"/>
      <c r="BG11" s="75"/>
      <c r="BH11" s="75"/>
      <c r="BI11" s="75"/>
      <c r="BJ11" s="75"/>
      <c r="BK11" s="75"/>
      <c r="BL11" s="73" t="s">
        <v>144</v>
      </c>
      <c r="BM11" s="73" t="s">
        <v>144</v>
      </c>
      <c r="BN11" s="73" t="s">
        <v>697</v>
      </c>
      <c r="BO11" s="73" t="s">
        <v>144</v>
      </c>
      <c r="BP11" s="73" t="s">
        <v>709</v>
      </c>
      <c r="BQ11" s="73">
        <v>0</v>
      </c>
      <c r="BR11" s="73">
        <v>0</v>
      </c>
      <c r="BS11" s="73" t="s">
        <v>697</v>
      </c>
      <c r="BT11" s="73">
        <v>0</v>
      </c>
      <c r="BU11" s="73">
        <v>0</v>
      </c>
      <c r="BV11" s="73">
        <v>0</v>
      </c>
      <c r="BW11" s="73" t="s">
        <v>709</v>
      </c>
      <c r="BZ11" s="73">
        <v>1</v>
      </c>
      <c r="CA11" s="73">
        <v>1</v>
      </c>
      <c r="CB11" s="73">
        <v>1</v>
      </c>
      <c r="CF11" s="73">
        <v>1</v>
      </c>
      <c r="CG11" s="73">
        <v>0</v>
      </c>
      <c r="CH11" s="73">
        <v>0</v>
      </c>
      <c r="CI11" s="73">
        <v>1</v>
      </c>
      <c r="CJ11" s="73">
        <v>0</v>
      </c>
      <c r="CK11" s="73">
        <v>0</v>
      </c>
      <c r="CL11" s="73">
        <v>0</v>
      </c>
      <c r="CM11" s="73">
        <v>0</v>
      </c>
      <c r="CO11" s="73" t="s">
        <v>711</v>
      </c>
      <c r="CP11" s="73" t="s">
        <v>728</v>
      </c>
      <c r="CQ11" s="73" t="s">
        <v>707</v>
      </c>
    </row>
    <row r="12" spans="1:97" s="73" customFormat="1" x14ac:dyDescent="0.2">
      <c r="A12" s="73">
        <v>12</v>
      </c>
      <c r="B12" s="73" t="s">
        <v>146</v>
      </c>
      <c r="I12" s="73" t="s">
        <v>82</v>
      </c>
      <c r="J12" s="73">
        <v>1</v>
      </c>
      <c r="U12" s="73" t="s">
        <v>146</v>
      </c>
      <c r="Y12" s="73" t="s">
        <v>146</v>
      </c>
      <c r="AF12" s="73">
        <v>0</v>
      </c>
      <c r="AG12" s="73">
        <v>1</v>
      </c>
      <c r="AH12" s="73">
        <v>1</v>
      </c>
      <c r="AI12" s="73">
        <v>1</v>
      </c>
      <c r="AJ12" s="73" t="s">
        <v>729</v>
      </c>
      <c r="AK12" s="73" t="s">
        <v>730</v>
      </c>
      <c r="AL12" s="74"/>
      <c r="AM12" s="73" t="s">
        <v>146</v>
      </c>
      <c r="AY12" s="73" t="s">
        <v>146</v>
      </c>
      <c r="BE12" s="73" t="s">
        <v>146</v>
      </c>
      <c r="BF12" s="75"/>
      <c r="BG12" s="75"/>
      <c r="BH12" s="75"/>
      <c r="BI12" s="75"/>
      <c r="BJ12" s="75"/>
      <c r="BK12" s="75"/>
      <c r="BL12" s="73" t="s">
        <v>144</v>
      </c>
      <c r="BM12" s="73" t="s">
        <v>697</v>
      </c>
      <c r="BN12" s="73" t="s">
        <v>144</v>
      </c>
      <c r="BO12" s="73" t="s">
        <v>144</v>
      </c>
      <c r="BP12" s="73" t="s">
        <v>697</v>
      </c>
      <c r="BQ12" s="73">
        <v>0</v>
      </c>
      <c r="BR12" s="73">
        <v>0</v>
      </c>
      <c r="BS12" s="73">
        <v>0</v>
      </c>
      <c r="BT12" s="73">
        <v>0</v>
      </c>
      <c r="BU12" s="73">
        <v>0</v>
      </c>
      <c r="BV12" s="73">
        <v>0</v>
      </c>
      <c r="BW12" s="73">
        <v>0</v>
      </c>
      <c r="BZ12" s="73">
        <v>1</v>
      </c>
      <c r="CF12" s="73">
        <v>0</v>
      </c>
      <c r="CG12" s="73">
        <v>0</v>
      </c>
      <c r="CH12" s="73">
        <v>0</v>
      </c>
      <c r="CI12" s="73">
        <v>1</v>
      </c>
      <c r="CJ12" s="73">
        <v>0</v>
      </c>
      <c r="CK12" s="73">
        <v>0</v>
      </c>
      <c r="CL12" s="73">
        <v>0</v>
      </c>
      <c r="CM12" s="73">
        <v>0</v>
      </c>
      <c r="CO12" s="73" t="s">
        <v>731</v>
      </c>
      <c r="CP12" s="73" t="s">
        <v>732</v>
      </c>
      <c r="CQ12" s="73" t="s">
        <v>707</v>
      </c>
      <c r="CR12" s="73" t="s">
        <v>733</v>
      </c>
    </row>
    <row r="13" spans="1:97" s="73" customFormat="1" x14ac:dyDescent="0.2">
      <c r="A13" s="73">
        <v>13</v>
      </c>
      <c r="B13" s="73" t="s">
        <v>146</v>
      </c>
      <c r="I13" s="73" t="s">
        <v>146</v>
      </c>
      <c r="U13" s="73" t="s">
        <v>146</v>
      </c>
      <c r="Y13" s="73" t="s">
        <v>146</v>
      </c>
      <c r="AF13" s="73">
        <v>0</v>
      </c>
      <c r="AG13" s="73">
        <v>1</v>
      </c>
      <c r="AH13" s="73">
        <v>0</v>
      </c>
      <c r="AI13" s="73">
        <v>0</v>
      </c>
      <c r="AL13" s="74"/>
      <c r="AM13" s="73" t="s">
        <v>146</v>
      </c>
      <c r="AY13" s="73" t="s">
        <v>146</v>
      </c>
      <c r="BE13" s="73" t="s">
        <v>146</v>
      </c>
      <c r="BF13" s="75"/>
      <c r="BG13" s="75"/>
      <c r="BH13" s="75"/>
      <c r="BI13" s="75"/>
      <c r="BJ13" s="75"/>
      <c r="BK13" s="75"/>
    </row>
    <row r="14" spans="1:97" s="73" customFormat="1" x14ac:dyDescent="0.2">
      <c r="A14" s="73">
        <v>15</v>
      </c>
      <c r="B14" s="73" t="s">
        <v>146</v>
      </c>
      <c r="I14" s="73" t="s">
        <v>146</v>
      </c>
      <c r="U14" s="73" t="s">
        <v>146</v>
      </c>
      <c r="Y14" s="73" t="s">
        <v>146</v>
      </c>
      <c r="AF14" s="73">
        <v>0</v>
      </c>
      <c r="AG14" s="73">
        <v>0</v>
      </c>
      <c r="AH14" s="73">
        <v>0</v>
      </c>
      <c r="AI14" s="73">
        <v>0</v>
      </c>
      <c r="AL14" s="74"/>
      <c r="AM14" s="73" t="s">
        <v>146</v>
      </c>
      <c r="AY14" s="73" t="s">
        <v>146</v>
      </c>
      <c r="BE14" s="73" t="s">
        <v>146</v>
      </c>
      <c r="BF14" s="75"/>
      <c r="BG14" s="75"/>
      <c r="BH14" s="75"/>
      <c r="BI14" s="75"/>
      <c r="BJ14" s="75"/>
      <c r="BK14" s="75"/>
      <c r="BL14" s="73" t="s">
        <v>144</v>
      </c>
      <c r="BM14" s="73" t="s">
        <v>144</v>
      </c>
      <c r="BN14" s="73" t="s">
        <v>144</v>
      </c>
      <c r="BO14" s="73" t="s">
        <v>144</v>
      </c>
      <c r="BP14" s="73">
        <v>0</v>
      </c>
      <c r="BQ14" s="73">
        <v>0</v>
      </c>
      <c r="BR14" s="73">
        <v>0</v>
      </c>
      <c r="BS14" s="73">
        <v>0</v>
      </c>
      <c r="BT14" s="73">
        <v>0</v>
      </c>
      <c r="BU14" s="73">
        <v>0</v>
      </c>
      <c r="BV14" s="73">
        <v>0</v>
      </c>
      <c r="BW14" s="73">
        <v>0</v>
      </c>
      <c r="BZ14" s="73">
        <v>1</v>
      </c>
      <c r="CA14" s="73">
        <v>1</v>
      </c>
      <c r="CF14" s="73">
        <v>0</v>
      </c>
      <c r="CG14" s="73">
        <v>0</v>
      </c>
      <c r="CH14" s="73">
        <v>1</v>
      </c>
      <c r="CI14" s="73">
        <v>0</v>
      </c>
      <c r="CJ14" s="73">
        <v>0</v>
      </c>
      <c r="CK14" s="73">
        <v>0</v>
      </c>
      <c r="CL14" s="73">
        <v>0</v>
      </c>
      <c r="CM14" s="73">
        <v>0</v>
      </c>
      <c r="CO14" s="73" t="s">
        <v>731</v>
      </c>
      <c r="CP14" s="73" t="s">
        <v>702</v>
      </c>
      <c r="CQ14" s="73" t="s">
        <v>707</v>
      </c>
    </row>
    <row r="15" spans="1:97" s="73" customFormat="1" x14ac:dyDescent="0.2">
      <c r="A15" s="73">
        <v>16</v>
      </c>
      <c r="B15" s="73" t="s">
        <v>146</v>
      </c>
      <c r="I15" s="73" t="s">
        <v>146</v>
      </c>
      <c r="U15" s="73" t="s">
        <v>146</v>
      </c>
      <c r="Y15" s="73" t="s">
        <v>146</v>
      </c>
      <c r="AF15" s="73">
        <v>0</v>
      </c>
      <c r="AG15" s="73">
        <v>0</v>
      </c>
      <c r="AH15" s="73">
        <v>0</v>
      </c>
      <c r="AI15" s="73">
        <v>0</v>
      </c>
      <c r="AL15" s="74"/>
      <c r="AM15" s="73" t="s">
        <v>82</v>
      </c>
      <c r="AR15" s="73">
        <v>1</v>
      </c>
      <c r="AY15" s="73" t="s">
        <v>146</v>
      </c>
      <c r="BE15" s="73" t="s">
        <v>146</v>
      </c>
      <c r="BF15" s="75"/>
      <c r="BG15" s="75"/>
      <c r="BH15" s="75"/>
      <c r="BI15" s="75"/>
      <c r="BJ15" s="75"/>
      <c r="BK15" s="75"/>
      <c r="BL15" s="73" t="s">
        <v>144</v>
      </c>
      <c r="BM15" s="73" t="s">
        <v>699</v>
      </c>
      <c r="BN15" s="73" t="s">
        <v>697</v>
      </c>
      <c r="BO15" s="73" t="s">
        <v>144</v>
      </c>
      <c r="BP15" s="73" t="s">
        <v>699</v>
      </c>
      <c r="BQ15" s="73" t="s">
        <v>699</v>
      </c>
      <c r="BR15" s="73" t="s">
        <v>697</v>
      </c>
      <c r="BS15" s="73">
        <v>0</v>
      </c>
      <c r="BT15" s="73">
        <v>0</v>
      </c>
      <c r="BU15" s="73" t="s">
        <v>697</v>
      </c>
      <c r="BV15" s="73">
        <v>0</v>
      </c>
      <c r="BW15" s="73" t="s">
        <v>699</v>
      </c>
      <c r="BY15" s="73" t="s">
        <v>735</v>
      </c>
      <c r="BZ15" s="73">
        <v>1</v>
      </c>
      <c r="CA15" s="73">
        <v>1</v>
      </c>
      <c r="CB15" s="73">
        <v>1</v>
      </c>
      <c r="CE15" s="73" t="s">
        <v>736</v>
      </c>
      <c r="CF15" s="73">
        <v>1</v>
      </c>
      <c r="CG15" s="73">
        <v>0</v>
      </c>
      <c r="CH15" s="73">
        <v>2</v>
      </c>
      <c r="CI15" s="73">
        <v>0</v>
      </c>
      <c r="CJ15" s="73">
        <v>0</v>
      </c>
      <c r="CK15" s="73">
        <v>0</v>
      </c>
      <c r="CL15" s="73">
        <v>0</v>
      </c>
      <c r="CM15" s="73">
        <v>0</v>
      </c>
      <c r="CO15" s="73" t="s">
        <v>731</v>
      </c>
      <c r="CP15" s="73" t="s">
        <v>727</v>
      </c>
      <c r="CQ15" s="73" t="s">
        <v>707</v>
      </c>
    </row>
    <row r="16" spans="1:97" s="73" customFormat="1" x14ac:dyDescent="0.2">
      <c r="A16" s="73">
        <v>17</v>
      </c>
      <c r="B16" s="73" t="s">
        <v>146</v>
      </c>
      <c r="I16" s="73" t="s">
        <v>82</v>
      </c>
      <c r="N16" s="73">
        <v>0</v>
      </c>
      <c r="O16" s="73">
        <v>1</v>
      </c>
      <c r="U16" s="73" t="s">
        <v>146</v>
      </c>
      <c r="Y16" s="73" t="s">
        <v>146</v>
      </c>
      <c r="AF16" s="73">
        <v>0</v>
      </c>
      <c r="AG16" s="73">
        <v>0</v>
      </c>
      <c r="AH16" s="73">
        <v>0</v>
      </c>
      <c r="AI16" s="73">
        <v>0</v>
      </c>
      <c r="AL16" s="74"/>
      <c r="AM16" s="73" t="s">
        <v>146</v>
      </c>
      <c r="AY16" s="73" t="s">
        <v>146</v>
      </c>
      <c r="BE16" s="73" t="s">
        <v>146</v>
      </c>
      <c r="BF16" s="75"/>
      <c r="BG16" s="75"/>
      <c r="BH16" s="75"/>
      <c r="BI16" s="75"/>
      <c r="BJ16" s="75"/>
      <c r="BK16" s="75"/>
      <c r="BL16" s="73" t="s">
        <v>699</v>
      </c>
      <c r="BM16" s="73" t="s">
        <v>698</v>
      </c>
      <c r="BN16" s="73" t="s">
        <v>697</v>
      </c>
      <c r="BO16" s="73" t="s">
        <v>144</v>
      </c>
      <c r="BP16" s="73" t="s">
        <v>697</v>
      </c>
      <c r="BQ16" s="73" t="s">
        <v>698</v>
      </c>
      <c r="BR16" s="73" t="s">
        <v>698</v>
      </c>
      <c r="BS16" s="73">
        <v>0</v>
      </c>
      <c r="BT16" s="73" t="s">
        <v>709</v>
      </c>
      <c r="BU16" s="73" t="s">
        <v>699</v>
      </c>
      <c r="BV16" s="73" t="s">
        <v>709</v>
      </c>
      <c r="BW16" s="73" t="s">
        <v>699</v>
      </c>
      <c r="BZ16" s="73">
        <v>1</v>
      </c>
      <c r="CA16" s="73">
        <v>1</v>
      </c>
      <c r="CB16" s="73">
        <v>1</v>
      </c>
      <c r="CF16" s="73">
        <v>1</v>
      </c>
      <c r="CG16" s="73">
        <v>0</v>
      </c>
      <c r="CH16" s="73">
        <v>0</v>
      </c>
      <c r="CI16" s="73">
        <v>0</v>
      </c>
      <c r="CJ16" s="73">
        <v>0</v>
      </c>
      <c r="CK16" s="73">
        <v>0</v>
      </c>
      <c r="CL16" s="73">
        <v>0</v>
      </c>
      <c r="CM16" s="73">
        <v>0</v>
      </c>
      <c r="CO16" s="73" t="s">
        <v>711</v>
      </c>
      <c r="CP16" s="73" t="s">
        <v>727</v>
      </c>
      <c r="CQ16" s="73" t="s">
        <v>716</v>
      </c>
      <c r="CR16" s="73" t="s">
        <v>737</v>
      </c>
    </row>
    <row r="17" spans="1:97" s="73" customFormat="1" x14ac:dyDescent="0.2">
      <c r="A17" s="73">
        <v>18</v>
      </c>
      <c r="B17" s="73" t="s">
        <v>146</v>
      </c>
      <c r="I17" s="73" t="s">
        <v>146</v>
      </c>
      <c r="U17" s="73" t="s">
        <v>146</v>
      </c>
      <c r="Y17" s="73" t="s">
        <v>146</v>
      </c>
      <c r="AF17" s="73">
        <v>0</v>
      </c>
      <c r="AG17" s="73">
        <v>1</v>
      </c>
      <c r="AH17" s="73">
        <v>0</v>
      </c>
      <c r="AI17" s="73">
        <v>0</v>
      </c>
      <c r="AK17" s="73" t="s">
        <v>738</v>
      </c>
      <c r="AL17" s="74"/>
      <c r="AM17" s="73" t="s">
        <v>146</v>
      </c>
      <c r="AY17" s="73" t="s">
        <v>146</v>
      </c>
      <c r="BE17" s="73" t="s">
        <v>146</v>
      </c>
      <c r="BF17" s="75"/>
      <c r="BG17" s="75"/>
      <c r="BH17" s="75"/>
      <c r="BI17" s="75"/>
      <c r="BJ17" s="75"/>
      <c r="BK17" s="75"/>
      <c r="BL17" s="73" t="s">
        <v>144</v>
      </c>
      <c r="BM17" s="73" t="s">
        <v>699</v>
      </c>
      <c r="BN17" s="73" t="s">
        <v>697</v>
      </c>
      <c r="BO17" s="73" t="s">
        <v>144</v>
      </c>
      <c r="BP17" s="73">
        <v>0</v>
      </c>
      <c r="BQ17" s="73" t="s">
        <v>697</v>
      </c>
      <c r="BR17" s="73" t="s">
        <v>697</v>
      </c>
      <c r="BS17" s="73">
        <v>0</v>
      </c>
      <c r="BT17" s="73">
        <v>0</v>
      </c>
      <c r="BU17" s="73">
        <v>0</v>
      </c>
      <c r="BV17" s="73">
        <v>0</v>
      </c>
      <c r="BW17" s="73" t="s">
        <v>697</v>
      </c>
      <c r="BX17" s="73" t="s">
        <v>739</v>
      </c>
      <c r="BY17" s="73" t="s">
        <v>740</v>
      </c>
      <c r="BZ17" s="73">
        <v>1</v>
      </c>
      <c r="CA17" s="73">
        <v>1</v>
      </c>
      <c r="CB17" s="73">
        <v>1</v>
      </c>
      <c r="CE17" s="73" t="s">
        <v>741</v>
      </c>
      <c r="CF17" s="73">
        <v>0</v>
      </c>
      <c r="CG17" s="73">
        <v>1</v>
      </c>
      <c r="CH17" s="73">
        <v>0</v>
      </c>
      <c r="CI17" s="73">
        <v>0</v>
      </c>
      <c r="CJ17" s="73">
        <v>0</v>
      </c>
      <c r="CK17" s="73">
        <v>0</v>
      </c>
      <c r="CL17" s="73">
        <v>0</v>
      </c>
      <c r="CM17" s="73">
        <v>0</v>
      </c>
      <c r="CN17" s="73" t="s">
        <v>742</v>
      </c>
      <c r="CO17" s="73" t="s">
        <v>731</v>
      </c>
      <c r="CP17" s="73" t="s">
        <v>702</v>
      </c>
      <c r="CQ17" s="73" t="s">
        <v>707</v>
      </c>
      <c r="CR17" s="73" t="s">
        <v>743</v>
      </c>
    </row>
    <row r="18" spans="1:97" s="73" customFormat="1" x14ac:dyDescent="0.2">
      <c r="A18" s="73">
        <v>19</v>
      </c>
      <c r="B18" s="73" t="s">
        <v>146</v>
      </c>
      <c r="I18" s="73" t="s">
        <v>146</v>
      </c>
      <c r="U18" s="73" t="s">
        <v>146</v>
      </c>
      <c r="Y18" s="73" t="s">
        <v>146</v>
      </c>
      <c r="AF18" s="73">
        <v>0</v>
      </c>
      <c r="AG18" s="73">
        <v>1</v>
      </c>
      <c r="AH18" s="73">
        <v>0</v>
      </c>
      <c r="AI18" s="73">
        <v>0</v>
      </c>
      <c r="AL18" s="74"/>
      <c r="AM18" s="73" t="s">
        <v>146</v>
      </c>
      <c r="AY18" s="73" t="s">
        <v>146</v>
      </c>
      <c r="BE18" s="73" t="s">
        <v>146</v>
      </c>
      <c r="BF18" s="75"/>
      <c r="BG18" s="75"/>
      <c r="BH18" s="75"/>
      <c r="BI18" s="75"/>
      <c r="BJ18" s="75"/>
      <c r="BK18" s="75"/>
      <c r="BL18" s="73" t="s">
        <v>144</v>
      </c>
      <c r="BM18" s="73" t="s">
        <v>144</v>
      </c>
      <c r="BN18" s="73" t="s">
        <v>697</v>
      </c>
      <c r="BO18" s="73" t="s">
        <v>697</v>
      </c>
      <c r="BP18" s="73" t="s">
        <v>697</v>
      </c>
      <c r="BQ18" s="73">
        <v>0</v>
      </c>
      <c r="BR18" s="73">
        <v>0</v>
      </c>
      <c r="BS18" s="73">
        <v>0</v>
      </c>
      <c r="BT18" s="73">
        <v>0</v>
      </c>
      <c r="BU18" s="73" t="s">
        <v>697</v>
      </c>
      <c r="BV18" s="73">
        <v>0</v>
      </c>
      <c r="BW18" s="73">
        <v>0</v>
      </c>
      <c r="BY18" s="73" t="s">
        <v>744</v>
      </c>
      <c r="BZ18" s="73">
        <v>1</v>
      </c>
      <c r="CA18" s="73">
        <v>1</v>
      </c>
      <c r="CB18" s="73">
        <v>1</v>
      </c>
      <c r="CC18" s="73">
        <v>1</v>
      </c>
      <c r="CD18" s="73">
        <v>1</v>
      </c>
      <c r="CE18" s="73" t="s">
        <v>745</v>
      </c>
      <c r="CF18" s="73">
        <v>0</v>
      </c>
      <c r="CG18" s="73">
        <v>0</v>
      </c>
      <c r="CH18" s="73">
        <v>1</v>
      </c>
      <c r="CI18" s="73">
        <v>0</v>
      </c>
      <c r="CJ18" s="73">
        <v>0</v>
      </c>
      <c r="CK18" s="73">
        <v>0</v>
      </c>
      <c r="CL18" s="73">
        <v>0</v>
      </c>
      <c r="CM18" s="73">
        <v>1</v>
      </c>
      <c r="CO18" s="73" t="s">
        <v>701</v>
      </c>
      <c r="CP18" s="73" t="s">
        <v>702</v>
      </c>
      <c r="CQ18" s="73" t="s">
        <v>703</v>
      </c>
      <c r="CR18" s="73" t="s">
        <v>746</v>
      </c>
      <c r="CS18" s="73" t="s">
        <v>747</v>
      </c>
    </row>
    <row r="19" spans="1:97" s="73" customFormat="1" x14ac:dyDescent="0.2">
      <c r="A19" s="73">
        <v>20</v>
      </c>
      <c r="B19" s="73" t="s">
        <v>146</v>
      </c>
      <c r="I19" s="73" t="s">
        <v>82</v>
      </c>
      <c r="U19" s="73" t="s">
        <v>146</v>
      </c>
      <c r="Y19" s="73" t="s">
        <v>146</v>
      </c>
      <c r="AF19" s="73">
        <v>1</v>
      </c>
      <c r="AG19" s="73">
        <v>1</v>
      </c>
      <c r="AH19" s="73">
        <v>1</v>
      </c>
      <c r="AI19" s="73">
        <v>0</v>
      </c>
      <c r="AK19" s="73" t="s">
        <v>748</v>
      </c>
      <c r="AL19" s="74"/>
      <c r="AM19" s="73" t="s">
        <v>146</v>
      </c>
      <c r="AY19" s="73" t="s">
        <v>146</v>
      </c>
      <c r="BE19" s="73" t="s">
        <v>146</v>
      </c>
      <c r="BF19" s="75"/>
      <c r="BG19" s="75"/>
      <c r="BH19" s="75"/>
      <c r="BI19" s="75"/>
      <c r="BJ19" s="75"/>
      <c r="BK19" s="75"/>
      <c r="BL19" s="73" t="s">
        <v>144</v>
      </c>
      <c r="BM19" s="73" t="s">
        <v>698</v>
      </c>
      <c r="BN19" s="73" t="s">
        <v>709</v>
      </c>
      <c r="BO19" s="73" t="s">
        <v>144</v>
      </c>
      <c r="BP19" s="73" t="s">
        <v>697</v>
      </c>
      <c r="BQ19" s="73">
        <v>0</v>
      </c>
      <c r="BR19" s="73" t="s">
        <v>699</v>
      </c>
      <c r="BS19" s="73">
        <v>0</v>
      </c>
      <c r="BT19" s="73">
        <v>0</v>
      </c>
      <c r="BU19" s="73">
        <v>0</v>
      </c>
      <c r="BV19" s="73">
        <v>0</v>
      </c>
      <c r="BW19" s="73" t="s">
        <v>697</v>
      </c>
      <c r="BX19" s="73" t="s">
        <v>749</v>
      </c>
      <c r="BY19" s="73" t="s">
        <v>750</v>
      </c>
      <c r="BZ19" s="73">
        <v>1</v>
      </c>
      <c r="CA19" s="73">
        <v>1</v>
      </c>
      <c r="CB19" s="73">
        <v>1</v>
      </c>
      <c r="CC19" s="73">
        <v>1</v>
      </c>
      <c r="CD19" s="73">
        <v>1</v>
      </c>
      <c r="CE19" s="73" t="s">
        <v>751</v>
      </c>
      <c r="CF19" s="73">
        <v>1</v>
      </c>
      <c r="CG19" s="73">
        <v>0</v>
      </c>
      <c r="CH19" s="73">
        <v>1</v>
      </c>
      <c r="CI19" s="73">
        <v>0</v>
      </c>
      <c r="CJ19" s="73">
        <v>0</v>
      </c>
      <c r="CK19" s="73">
        <v>0</v>
      </c>
      <c r="CL19" s="73">
        <v>0</v>
      </c>
      <c r="CM19" s="73">
        <v>0</v>
      </c>
      <c r="CN19" s="73" t="s">
        <v>752</v>
      </c>
      <c r="CO19" s="73" t="s">
        <v>706</v>
      </c>
      <c r="CP19" s="73" t="s">
        <v>702</v>
      </c>
      <c r="CQ19" s="73" t="s">
        <v>703</v>
      </c>
      <c r="CR19" s="73" t="s">
        <v>753</v>
      </c>
      <c r="CS19" s="73" t="s">
        <v>754</v>
      </c>
    </row>
    <row r="20" spans="1:97" s="73" customFormat="1" ht="38.25" x14ac:dyDescent="0.2">
      <c r="A20" s="73">
        <v>21</v>
      </c>
      <c r="B20" s="73" t="s">
        <v>82</v>
      </c>
      <c r="E20" s="73">
        <v>1</v>
      </c>
      <c r="H20" s="76" t="s">
        <v>755</v>
      </c>
      <c r="I20" s="73" t="s">
        <v>146</v>
      </c>
      <c r="U20" s="73" t="s">
        <v>146</v>
      </c>
      <c r="Y20" s="73" t="s">
        <v>146</v>
      </c>
      <c r="AF20" s="73">
        <v>0</v>
      </c>
      <c r="AG20" s="73">
        <v>0</v>
      </c>
      <c r="AH20" s="73">
        <v>0</v>
      </c>
      <c r="AI20" s="73">
        <v>0</v>
      </c>
      <c r="AL20" s="74"/>
      <c r="AM20" s="73" t="s">
        <v>146</v>
      </c>
      <c r="AY20" s="73" t="s">
        <v>146</v>
      </c>
      <c r="BE20" s="73" t="s">
        <v>146</v>
      </c>
      <c r="BF20" s="75"/>
      <c r="BG20" s="75"/>
      <c r="BH20" s="75"/>
      <c r="BI20" s="75"/>
      <c r="BJ20" s="75"/>
      <c r="BK20" s="75"/>
      <c r="BL20" s="73" t="s">
        <v>144</v>
      </c>
      <c r="BM20" s="73" t="s">
        <v>709</v>
      </c>
      <c r="BN20" s="73" t="s">
        <v>697</v>
      </c>
      <c r="BO20" s="73" t="s">
        <v>698</v>
      </c>
      <c r="BP20" s="73">
        <v>0</v>
      </c>
      <c r="BQ20" s="73">
        <v>0</v>
      </c>
      <c r="BR20" s="73">
        <v>0</v>
      </c>
      <c r="BS20" s="73">
        <v>0</v>
      </c>
      <c r="BT20" s="73">
        <v>0</v>
      </c>
      <c r="BU20" s="73">
        <v>0</v>
      </c>
      <c r="BV20" s="73">
        <v>0</v>
      </c>
      <c r="BW20" s="73" t="s">
        <v>697</v>
      </c>
      <c r="BZ20" s="73">
        <v>1</v>
      </c>
      <c r="CA20" s="73">
        <v>1</v>
      </c>
      <c r="CB20" s="73">
        <v>1</v>
      </c>
      <c r="CF20" s="73">
        <v>0</v>
      </c>
      <c r="CG20" s="73">
        <v>0</v>
      </c>
      <c r="CH20" s="73">
        <v>1</v>
      </c>
      <c r="CI20" s="73">
        <v>0</v>
      </c>
      <c r="CJ20" s="73">
        <v>0</v>
      </c>
      <c r="CK20" s="73">
        <v>0</v>
      </c>
      <c r="CL20" s="73">
        <v>0</v>
      </c>
      <c r="CM20" s="73">
        <v>0</v>
      </c>
      <c r="CO20" s="73" t="s">
        <v>706</v>
      </c>
      <c r="CP20" s="73" t="s">
        <v>702</v>
      </c>
      <c r="CQ20" s="73" t="s">
        <v>707</v>
      </c>
    </row>
    <row r="21" spans="1:97" s="73" customFormat="1" x14ac:dyDescent="0.2">
      <c r="A21" s="73">
        <v>22</v>
      </c>
      <c r="B21" s="73" t="s">
        <v>82</v>
      </c>
      <c r="E21" s="73">
        <v>1</v>
      </c>
      <c r="H21" s="73" t="s">
        <v>719</v>
      </c>
      <c r="I21" s="73" t="s">
        <v>146</v>
      </c>
      <c r="U21" s="73" t="s">
        <v>146</v>
      </c>
      <c r="Y21" s="73" t="s">
        <v>146</v>
      </c>
      <c r="AF21" s="73">
        <v>0</v>
      </c>
      <c r="AG21" s="73">
        <v>1</v>
      </c>
      <c r="AH21" s="73">
        <v>0</v>
      </c>
      <c r="AI21" s="73">
        <v>0</v>
      </c>
      <c r="AK21" s="73" t="s">
        <v>756</v>
      </c>
      <c r="AL21" s="74"/>
      <c r="AM21" s="73" t="s">
        <v>146</v>
      </c>
      <c r="AY21" s="73" t="s">
        <v>146</v>
      </c>
      <c r="BE21" s="73" t="s">
        <v>146</v>
      </c>
      <c r="BF21" s="75"/>
      <c r="BG21" s="75"/>
      <c r="BH21" s="75"/>
      <c r="BI21" s="75"/>
      <c r="BJ21" s="75"/>
      <c r="BK21" s="75"/>
      <c r="BL21" s="73" t="s">
        <v>144</v>
      </c>
      <c r="BM21" s="73" t="s">
        <v>144</v>
      </c>
      <c r="BN21" s="73" t="s">
        <v>697</v>
      </c>
      <c r="BO21" s="73" t="s">
        <v>144</v>
      </c>
      <c r="BP21" s="73" t="s">
        <v>697</v>
      </c>
      <c r="BQ21" s="73">
        <v>0</v>
      </c>
      <c r="BR21" s="73">
        <v>0</v>
      </c>
      <c r="BS21" s="73">
        <v>0</v>
      </c>
      <c r="BT21" s="73">
        <v>0</v>
      </c>
      <c r="BU21" s="73">
        <v>0</v>
      </c>
      <c r="BV21" s="73">
        <v>0</v>
      </c>
      <c r="BW21" s="73" t="s">
        <v>709</v>
      </c>
      <c r="BZ21" s="73">
        <v>1</v>
      </c>
      <c r="CA21" s="73">
        <v>1</v>
      </c>
      <c r="CB21" s="73">
        <v>1</v>
      </c>
      <c r="CF21" s="73">
        <v>1</v>
      </c>
      <c r="CG21" s="73">
        <v>0</v>
      </c>
      <c r="CH21" s="73">
        <v>1</v>
      </c>
      <c r="CI21" s="73">
        <v>0</v>
      </c>
      <c r="CJ21" s="73">
        <v>0</v>
      </c>
      <c r="CK21" s="73">
        <v>0</v>
      </c>
      <c r="CL21" s="73">
        <v>0</v>
      </c>
      <c r="CM21" s="73">
        <v>0</v>
      </c>
      <c r="CO21" s="73" t="s">
        <v>757</v>
      </c>
      <c r="CP21" s="73" t="s">
        <v>702</v>
      </c>
      <c r="CQ21" s="73" t="s">
        <v>707</v>
      </c>
    </row>
    <row r="22" spans="1:97" s="73" customFormat="1" x14ac:dyDescent="0.2">
      <c r="A22" s="73">
        <v>23</v>
      </c>
      <c r="B22" s="73" t="s">
        <v>146</v>
      </c>
      <c r="I22" s="73" t="s">
        <v>146</v>
      </c>
      <c r="U22" s="73" t="s">
        <v>146</v>
      </c>
      <c r="Y22" s="73" t="s">
        <v>82</v>
      </c>
      <c r="AB22" s="73">
        <v>1</v>
      </c>
      <c r="AF22" s="73">
        <v>0</v>
      </c>
      <c r="AG22" s="73">
        <v>1</v>
      </c>
      <c r="AH22" s="73">
        <v>0</v>
      </c>
      <c r="AI22" s="73">
        <v>0</v>
      </c>
      <c r="AL22" s="74"/>
      <c r="AM22" s="73" t="s">
        <v>146</v>
      </c>
      <c r="AY22" s="73" t="s">
        <v>146</v>
      </c>
      <c r="BE22" s="73" t="s">
        <v>146</v>
      </c>
      <c r="BF22" s="75"/>
      <c r="BG22" s="75"/>
      <c r="BH22" s="75"/>
      <c r="BI22" s="75"/>
      <c r="BJ22" s="75"/>
      <c r="BK22" s="75"/>
      <c r="BL22" s="73" t="s">
        <v>144</v>
      </c>
      <c r="BM22" s="73" t="s">
        <v>698</v>
      </c>
      <c r="BN22" s="73" t="s">
        <v>697</v>
      </c>
      <c r="BO22" s="73" t="s">
        <v>144</v>
      </c>
      <c r="BP22" s="73" t="s">
        <v>697</v>
      </c>
      <c r="BQ22" s="73" t="s">
        <v>697</v>
      </c>
      <c r="BR22" s="73">
        <v>0</v>
      </c>
      <c r="BS22" s="73">
        <v>0</v>
      </c>
      <c r="BT22" s="73">
        <v>0</v>
      </c>
      <c r="BU22" s="73">
        <v>0</v>
      </c>
      <c r="BV22" s="73">
        <v>0</v>
      </c>
      <c r="BW22" s="73" t="s">
        <v>698</v>
      </c>
      <c r="BY22" s="73" t="s">
        <v>758</v>
      </c>
      <c r="CB22" s="73">
        <v>1</v>
      </c>
      <c r="CE22" s="73" t="s">
        <v>759</v>
      </c>
      <c r="CF22" s="73">
        <v>1</v>
      </c>
      <c r="CG22" s="73">
        <v>0</v>
      </c>
      <c r="CH22" s="73">
        <v>0</v>
      </c>
      <c r="CI22" s="73">
        <v>1</v>
      </c>
      <c r="CJ22" s="73">
        <v>0</v>
      </c>
      <c r="CK22" s="73">
        <v>0</v>
      </c>
      <c r="CL22" s="73">
        <v>0</v>
      </c>
      <c r="CM22" s="73">
        <v>0</v>
      </c>
      <c r="CO22" s="73" t="s">
        <v>711</v>
      </c>
      <c r="CP22" s="73" t="s">
        <v>728</v>
      </c>
      <c r="CQ22" s="73" t="s">
        <v>707</v>
      </c>
      <c r="CR22" s="73" t="s">
        <v>760</v>
      </c>
      <c r="CS22" s="73" t="s">
        <v>761</v>
      </c>
    </row>
    <row r="23" spans="1:97" s="73" customFormat="1" x14ac:dyDescent="0.2">
      <c r="A23" s="73">
        <v>24</v>
      </c>
      <c r="B23" s="73" t="s">
        <v>146</v>
      </c>
      <c r="I23" s="73" t="s">
        <v>146</v>
      </c>
      <c r="U23" s="73" t="s">
        <v>146</v>
      </c>
      <c r="Y23" s="73" t="s">
        <v>146</v>
      </c>
      <c r="AF23" s="73">
        <v>0</v>
      </c>
      <c r="AG23" s="73">
        <v>1</v>
      </c>
      <c r="AH23" s="73">
        <v>0</v>
      </c>
      <c r="AI23" s="73">
        <v>1</v>
      </c>
      <c r="AL23" s="74"/>
      <c r="AM23" s="73" t="s">
        <v>146</v>
      </c>
      <c r="AY23" s="73" t="s">
        <v>146</v>
      </c>
      <c r="BE23" s="73" t="s">
        <v>146</v>
      </c>
      <c r="BF23" s="75"/>
      <c r="BG23" s="75"/>
      <c r="BH23" s="75"/>
      <c r="BI23" s="75"/>
      <c r="BJ23" s="75"/>
      <c r="BK23" s="75"/>
      <c r="BL23" s="73" t="s">
        <v>144</v>
      </c>
      <c r="BM23" s="73" t="s">
        <v>698</v>
      </c>
      <c r="BN23" s="73" t="s">
        <v>697</v>
      </c>
      <c r="BO23" s="73" t="s">
        <v>144</v>
      </c>
      <c r="BP23" s="73">
        <v>0</v>
      </c>
      <c r="BQ23" s="73">
        <v>0</v>
      </c>
      <c r="BR23" s="73">
        <v>0</v>
      </c>
      <c r="BS23" s="73">
        <v>0</v>
      </c>
      <c r="BT23" s="73">
        <v>0</v>
      </c>
      <c r="BU23" s="73">
        <v>0</v>
      </c>
      <c r="BV23" s="73">
        <v>0</v>
      </c>
      <c r="BW23" s="73">
        <v>0</v>
      </c>
      <c r="BZ23" s="73">
        <v>1</v>
      </c>
      <c r="CA23" s="73">
        <v>1</v>
      </c>
      <c r="CB23" s="73">
        <v>1</v>
      </c>
      <c r="CF23" s="73">
        <v>0</v>
      </c>
      <c r="CG23" s="73">
        <v>0</v>
      </c>
      <c r="CH23" s="73">
        <v>2</v>
      </c>
      <c r="CI23" s="73">
        <v>0</v>
      </c>
      <c r="CJ23" s="73">
        <v>0</v>
      </c>
      <c r="CK23" s="73">
        <v>0</v>
      </c>
      <c r="CL23" s="73">
        <v>0</v>
      </c>
      <c r="CM23" s="73">
        <v>0</v>
      </c>
      <c r="CO23" s="73" t="s">
        <v>701</v>
      </c>
      <c r="CP23" s="73" t="s">
        <v>702</v>
      </c>
      <c r="CQ23" s="73" t="s">
        <v>703</v>
      </c>
    </row>
    <row r="24" spans="1:97" s="73" customFormat="1" x14ac:dyDescent="0.2">
      <c r="A24" s="73">
        <v>25</v>
      </c>
      <c r="B24" s="73" t="s">
        <v>82</v>
      </c>
      <c r="E24" s="73">
        <v>1</v>
      </c>
      <c r="H24" s="73" t="s">
        <v>762</v>
      </c>
      <c r="I24" s="73" t="s">
        <v>146</v>
      </c>
      <c r="U24" s="73" t="s">
        <v>146</v>
      </c>
      <c r="Y24" s="73" t="s">
        <v>146</v>
      </c>
      <c r="AF24" s="73">
        <v>0</v>
      </c>
      <c r="AG24" s="73">
        <v>1</v>
      </c>
      <c r="AH24" s="73">
        <v>0</v>
      </c>
      <c r="AI24" s="73">
        <v>0</v>
      </c>
      <c r="AL24" s="74"/>
      <c r="AM24" s="73" t="s">
        <v>146</v>
      </c>
      <c r="AY24" s="73" t="s">
        <v>146</v>
      </c>
      <c r="BE24" s="73" t="s">
        <v>146</v>
      </c>
      <c r="BF24" s="75"/>
      <c r="BG24" s="75"/>
      <c r="BH24" s="75"/>
      <c r="BI24" s="75"/>
      <c r="BJ24" s="75"/>
      <c r="BK24" s="75"/>
    </row>
    <row r="25" spans="1:97" s="77" customFormat="1" ht="51" x14ac:dyDescent="0.2">
      <c r="A25" s="73">
        <v>27</v>
      </c>
      <c r="B25" s="73" t="s">
        <v>82</v>
      </c>
      <c r="C25" s="73">
        <v>1</v>
      </c>
      <c r="D25" s="73">
        <v>1</v>
      </c>
      <c r="E25" s="73">
        <v>1</v>
      </c>
      <c r="F25" s="73"/>
      <c r="G25" s="73"/>
      <c r="H25" s="76" t="s">
        <v>763</v>
      </c>
      <c r="I25" s="73" t="s">
        <v>146</v>
      </c>
      <c r="J25" s="73"/>
      <c r="K25" s="73"/>
      <c r="L25" s="73"/>
      <c r="M25" s="73"/>
      <c r="N25" s="73"/>
      <c r="O25" s="73"/>
      <c r="P25" s="73"/>
      <c r="Q25" s="73"/>
      <c r="R25" s="73"/>
      <c r="S25" s="73"/>
      <c r="T25" s="73"/>
      <c r="U25" s="73" t="s">
        <v>82</v>
      </c>
      <c r="V25" s="73">
        <v>1</v>
      </c>
      <c r="W25" s="73"/>
      <c r="X25" s="73"/>
      <c r="Y25" s="73" t="s">
        <v>146</v>
      </c>
      <c r="Z25" s="73">
        <v>0</v>
      </c>
      <c r="AA25" s="73">
        <v>0</v>
      </c>
      <c r="AB25" s="73">
        <v>2</v>
      </c>
      <c r="AC25" s="73">
        <v>0</v>
      </c>
      <c r="AD25" s="73">
        <v>0</v>
      </c>
      <c r="AE25" s="73"/>
      <c r="AF25" s="73">
        <v>0</v>
      </c>
      <c r="AG25" s="73">
        <v>0</v>
      </c>
      <c r="AH25" s="73">
        <v>0</v>
      </c>
      <c r="AI25" s="73">
        <v>0</v>
      </c>
      <c r="AJ25" s="73"/>
      <c r="AK25" s="73"/>
      <c r="AL25" s="74"/>
      <c r="AM25" s="73" t="s">
        <v>146</v>
      </c>
      <c r="AN25" s="73"/>
      <c r="AO25" s="73"/>
      <c r="AP25" s="73"/>
      <c r="AQ25" s="73"/>
      <c r="AR25" s="73"/>
      <c r="AS25" s="73"/>
      <c r="AT25" s="73"/>
      <c r="AU25" s="73"/>
      <c r="AV25" s="73"/>
      <c r="AW25" s="73"/>
      <c r="AX25" s="73"/>
      <c r="AY25" s="73" t="s">
        <v>146</v>
      </c>
      <c r="AZ25" s="73"/>
      <c r="BA25" s="73"/>
      <c r="BB25" s="73"/>
      <c r="BC25" s="73"/>
      <c r="BD25" s="73"/>
      <c r="BE25" s="73" t="s">
        <v>146</v>
      </c>
      <c r="BF25" s="75"/>
      <c r="BG25" s="75"/>
      <c r="BH25" s="75"/>
      <c r="BI25" s="75"/>
      <c r="BJ25" s="75"/>
      <c r="BK25" s="75"/>
      <c r="BL25" s="73" t="s">
        <v>144</v>
      </c>
      <c r="BM25" s="73" t="s">
        <v>698</v>
      </c>
      <c r="BN25" s="73" t="s">
        <v>697</v>
      </c>
      <c r="BO25" s="73" t="s">
        <v>697</v>
      </c>
      <c r="BP25" s="73" t="s">
        <v>697</v>
      </c>
      <c r="BQ25" s="73" t="s">
        <v>698</v>
      </c>
      <c r="BR25" s="73">
        <v>0</v>
      </c>
      <c r="BS25" s="73">
        <v>0</v>
      </c>
      <c r="BT25" s="73">
        <v>0</v>
      </c>
      <c r="BU25" s="73" t="s">
        <v>709</v>
      </c>
      <c r="BV25" s="73">
        <v>0</v>
      </c>
      <c r="BW25" s="73" t="s">
        <v>698</v>
      </c>
      <c r="BX25" s="73"/>
      <c r="BY25" s="73" t="s">
        <v>764</v>
      </c>
      <c r="BZ25" s="73">
        <v>1</v>
      </c>
      <c r="CA25" s="73">
        <v>1</v>
      </c>
      <c r="CB25" s="73">
        <v>1</v>
      </c>
      <c r="CC25" s="73">
        <v>1</v>
      </c>
      <c r="CD25" s="73">
        <v>1</v>
      </c>
      <c r="CE25" s="73"/>
      <c r="CF25" s="73">
        <v>0</v>
      </c>
      <c r="CG25" s="73">
        <v>0</v>
      </c>
      <c r="CH25" s="73">
        <v>5</v>
      </c>
      <c r="CI25" s="73">
        <v>4</v>
      </c>
      <c r="CJ25" s="73">
        <v>0</v>
      </c>
      <c r="CK25" s="73">
        <v>0</v>
      </c>
      <c r="CL25" s="73">
        <v>0</v>
      </c>
      <c r="CM25" s="73">
        <v>0</v>
      </c>
      <c r="CN25" s="73" t="s">
        <v>765</v>
      </c>
      <c r="CO25" s="73" t="s">
        <v>711</v>
      </c>
      <c r="CP25" s="73" t="s">
        <v>728</v>
      </c>
      <c r="CQ25" s="73" t="s">
        <v>716</v>
      </c>
      <c r="CR25" s="73" t="s">
        <v>766</v>
      </c>
      <c r="CS25" s="73" t="s">
        <v>767</v>
      </c>
    </row>
    <row r="26" spans="1:97" s="73" customFormat="1" x14ac:dyDescent="0.2">
      <c r="A26" s="73">
        <v>28</v>
      </c>
      <c r="B26" s="73" t="s">
        <v>146</v>
      </c>
      <c r="I26" s="73" t="s">
        <v>146</v>
      </c>
      <c r="U26" s="73" t="s">
        <v>146</v>
      </c>
      <c r="Y26" s="73" t="s">
        <v>146</v>
      </c>
      <c r="AF26" s="73">
        <v>0</v>
      </c>
      <c r="AG26" s="73">
        <v>0</v>
      </c>
      <c r="AH26" s="73">
        <v>0</v>
      </c>
      <c r="AI26" s="73">
        <v>0</v>
      </c>
      <c r="AL26" s="74"/>
      <c r="AM26" s="73" t="s">
        <v>146</v>
      </c>
      <c r="AN26" s="73">
        <v>1</v>
      </c>
      <c r="AY26" s="73" t="s">
        <v>82</v>
      </c>
      <c r="AZ26" s="73">
        <v>1</v>
      </c>
      <c r="BD26" s="73" t="s">
        <v>768</v>
      </c>
      <c r="BE26" s="73" t="s">
        <v>146</v>
      </c>
      <c r="BF26" s="75">
        <v>0</v>
      </c>
      <c r="BG26" s="75"/>
      <c r="BH26" s="75"/>
      <c r="BI26" s="75"/>
      <c r="BJ26" s="75"/>
      <c r="BK26" s="75"/>
      <c r="BL26" s="73" t="s">
        <v>144</v>
      </c>
      <c r="BM26" s="73" t="s">
        <v>699</v>
      </c>
      <c r="BN26" s="73" t="s">
        <v>697</v>
      </c>
      <c r="BO26" s="73" t="s">
        <v>144</v>
      </c>
      <c r="BP26" s="73">
        <v>0</v>
      </c>
      <c r="BQ26" s="73">
        <v>0</v>
      </c>
      <c r="BR26" s="73" t="s">
        <v>699</v>
      </c>
      <c r="BS26" s="73">
        <v>0</v>
      </c>
      <c r="BT26" s="73">
        <v>0</v>
      </c>
      <c r="BU26" s="73">
        <v>0</v>
      </c>
      <c r="BV26" s="73" t="s">
        <v>699</v>
      </c>
      <c r="BW26" s="73">
        <v>0</v>
      </c>
      <c r="CB26" s="73">
        <v>1</v>
      </c>
      <c r="CF26" s="73">
        <v>4</v>
      </c>
      <c r="CG26" s="73">
        <v>0</v>
      </c>
      <c r="CH26" s="73">
        <v>1</v>
      </c>
      <c r="CI26" s="73">
        <v>0</v>
      </c>
      <c r="CJ26" s="73">
        <v>0</v>
      </c>
      <c r="CK26" s="73">
        <v>0</v>
      </c>
      <c r="CL26" s="73">
        <v>0</v>
      </c>
      <c r="CM26" s="73">
        <v>0</v>
      </c>
      <c r="CO26" s="73" t="s">
        <v>769</v>
      </c>
      <c r="CP26" s="73" t="s">
        <v>702</v>
      </c>
      <c r="CQ26" s="73" t="s">
        <v>703</v>
      </c>
      <c r="CR26" s="73" t="s">
        <v>194</v>
      </c>
    </row>
    <row r="27" spans="1:97" s="73" customFormat="1" x14ac:dyDescent="0.2">
      <c r="A27" s="73">
        <v>29</v>
      </c>
      <c r="B27" s="73" t="s">
        <v>146</v>
      </c>
      <c r="I27" s="73" t="s">
        <v>82</v>
      </c>
      <c r="N27" s="73">
        <v>1</v>
      </c>
      <c r="U27" s="73" t="s">
        <v>146</v>
      </c>
      <c r="Y27" s="73" t="s">
        <v>146</v>
      </c>
      <c r="AF27" s="73">
        <v>0</v>
      </c>
      <c r="AG27" s="73">
        <v>0</v>
      </c>
      <c r="AH27" s="73">
        <v>1</v>
      </c>
      <c r="AI27" s="73">
        <v>1</v>
      </c>
      <c r="AK27" s="73" t="s">
        <v>770</v>
      </c>
      <c r="AL27" s="74"/>
      <c r="AM27" s="73" t="s">
        <v>146</v>
      </c>
      <c r="AY27" s="73" t="s">
        <v>146</v>
      </c>
      <c r="BE27" s="73" t="s">
        <v>146</v>
      </c>
      <c r="BF27" s="75"/>
      <c r="BG27" s="75"/>
      <c r="BH27" s="75"/>
      <c r="BI27" s="75"/>
      <c r="BJ27" s="75"/>
      <c r="BK27" s="75"/>
      <c r="BL27" s="73" t="s">
        <v>697</v>
      </c>
      <c r="BM27" s="73" t="s">
        <v>144</v>
      </c>
      <c r="BN27" s="73" t="s">
        <v>698</v>
      </c>
      <c r="BO27" s="73" t="s">
        <v>698</v>
      </c>
      <c r="BP27" s="73" t="s">
        <v>709</v>
      </c>
      <c r="BQ27" s="73">
        <v>0</v>
      </c>
      <c r="BR27" s="73">
        <v>0</v>
      </c>
      <c r="BS27" s="73">
        <v>0</v>
      </c>
      <c r="BT27" s="73">
        <v>0</v>
      </c>
      <c r="BU27" s="73" t="s">
        <v>697</v>
      </c>
      <c r="BV27" s="73">
        <v>0</v>
      </c>
      <c r="BW27" s="73">
        <v>0</v>
      </c>
      <c r="BZ27" s="73">
        <v>1</v>
      </c>
      <c r="CA27" s="73">
        <v>1</v>
      </c>
      <c r="CB27" s="73">
        <v>1</v>
      </c>
      <c r="CF27" s="73">
        <v>0</v>
      </c>
      <c r="CG27" s="73">
        <v>0</v>
      </c>
      <c r="CH27" s="73">
        <v>0</v>
      </c>
      <c r="CI27" s="73">
        <v>3</v>
      </c>
      <c r="CJ27" s="73">
        <v>0</v>
      </c>
      <c r="CK27" s="73">
        <v>0</v>
      </c>
      <c r="CL27" s="73">
        <v>0</v>
      </c>
      <c r="CM27" s="73">
        <v>0</v>
      </c>
      <c r="CO27" s="73" t="s">
        <v>724</v>
      </c>
      <c r="CP27" s="73" t="s">
        <v>771</v>
      </c>
      <c r="CQ27" s="73" t="s">
        <v>703</v>
      </c>
    </row>
    <row r="28" spans="1:97" s="73" customFormat="1" x14ac:dyDescent="0.2">
      <c r="A28" s="73">
        <v>30</v>
      </c>
      <c r="B28" s="73" t="s">
        <v>146</v>
      </c>
      <c r="I28" s="73" t="s">
        <v>146</v>
      </c>
      <c r="U28" s="73" t="s">
        <v>82</v>
      </c>
      <c r="Y28" s="73" t="s">
        <v>82</v>
      </c>
      <c r="AB28" s="73">
        <v>1</v>
      </c>
      <c r="AF28" s="73">
        <v>1</v>
      </c>
      <c r="AG28" s="73">
        <v>1</v>
      </c>
      <c r="AH28" s="73">
        <v>1</v>
      </c>
      <c r="AI28" s="73">
        <v>1</v>
      </c>
      <c r="AK28" s="73" t="s">
        <v>772</v>
      </c>
      <c r="AL28" s="74"/>
      <c r="AM28" s="73" t="s">
        <v>146</v>
      </c>
      <c r="AY28" s="73" t="s">
        <v>146</v>
      </c>
      <c r="BE28" s="73" t="s">
        <v>146</v>
      </c>
      <c r="BF28" s="75"/>
      <c r="BG28" s="75"/>
      <c r="BH28" s="75"/>
      <c r="BI28" s="75"/>
      <c r="BJ28" s="75"/>
      <c r="BK28" s="75"/>
      <c r="BL28" s="73" t="s">
        <v>144</v>
      </c>
      <c r="BM28" s="73" t="s">
        <v>698</v>
      </c>
      <c r="BN28" s="73" t="s">
        <v>144</v>
      </c>
      <c r="BO28" s="73" t="s">
        <v>144</v>
      </c>
      <c r="BP28" s="73" t="s">
        <v>697</v>
      </c>
      <c r="BQ28" s="73" t="s">
        <v>698</v>
      </c>
      <c r="BR28" s="73" t="s">
        <v>698</v>
      </c>
      <c r="BS28" s="73">
        <v>0</v>
      </c>
      <c r="BT28" s="73">
        <v>0</v>
      </c>
      <c r="BU28" s="73">
        <v>0</v>
      </c>
      <c r="BV28" s="73">
        <v>0</v>
      </c>
      <c r="BW28" s="73" t="s">
        <v>698</v>
      </c>
      <c r="BX28" s="73" t="s">
        <v>773</v>
      </c>
      <c r="BZ28" s="73">
        <v>1</v>
      </c>
      <c r="CA28" s="73">
        <v>1</v>
      </c>
      <c r="CB28" s="73">
        <v>1</v>
      </c>
      <c r="CF28" s="73">
        <v>0</v>
      </c>
      <c r="CG28" s="73">
        <v>0</v>
      </c>
      <c r="CH28" s="73">
        <v>0</v>
      </c>
      <c r="CI28" s="73">
        <v>1</v>
      </c>
      <c r="CJ28" s="73">
        <v>0</v>
      </c>
      <c r="CK28" s="73">
        <v>0</v>
      </c>
      <c r="CL28" s="73">
        <v>0</v>
      </c>
      <c r="CM28" s="73">
        <v>0</v>
      </c>
      <c r="CN28" s="73" t="s">
        <v>774</v>
      </c>
      <c r="CO28" s="73" t="s">
        <v>731</v>
      </c>
      <c r="CP28" s="73" t="s">
        <v>702</v>
      </c>
      <c r="CQ28" s="73" t="s">
        <v>707</v>
      </c>
    </row>
    <row r="29" spans="1:97" s="73" customFormat="1" x14ac:dyDescent="0.2">
      <c r="A29" s="73">
        <v>31</v>
      </c>
      <c r="B29" s="73" t="s">
        <v>146</v>
      </c>
      <c r="I29" s="73" t="s">
        <v>146</v>
      </c>
      <c r="U29" s="73" t="s">
        <v>146</v>
      </c>
      <c r="Y29" s="73" t="s">
        <v>146</v>
      </c>
      <c r="AF29" s="73">
        <v>0</v>
      </c>
      <c r="AG29" s="73">
        <v>1</v>
      </c>
      <c r="AH29" s="73">
        <v>0</v>
      </c>
      <c r="AI29" s="73">
        <v>1</v>
      </c>
      <c r="AK29" s="73" t="s">
        <v>775</v>
      </c>
      <c r="AL29" s="74"/>
      <c r="AM29" s="73" t="s">
        <v>146</v>
      </c>
      <c r="AY29" s="73" t="s">
        <v>146</v>
      </c>
      <c r="BE29" s="73" t="s">
        <v>146</v>
      </c>
      <c r="BF29" s="75"/>
      <c r="BG29" s="75"/>
      <c r="BH29" s="75"/>
      <c r="BI29" s="75"/>
      <c r="BJ29" s="75"/>
      <c r="BK29" s="75"/>
      <c r="BL29" s="73" t="s">
        <v>144</v>
      </c>
      <c r="BM29" s="73" t="s">
        <v>144</v>
      </c>
      <c r="BN29" s="73" t="s">
        <v>144</v>
      </c>
      <c r="BO29" s="73" t="s">
        <v>144</v>
      </c>
      <c r="BP29" s="73">
        <v>0</v>
      </c>
      <c r="BQ29" s="73">
        <v>0</v>
      </c>
      <c r="BR29" s="73">
        <v>0</v>
      </c>
      <c r="BS29" s="73">
        <v>0</v>
      </c>
      <c r="BT29" s="73">
        <v>0</v>
      </c>
      <c r="BU29" s="73">
        <v>0</v>
      </c>
      <c r="BV29" s="73">
        <v>0</v>
      </c>
      <c r="BW29" s="73">
        <v>0</v>
      </c>
      <c r="BZ29" s="73">
        <v>1</v>
      </c>
      <c r="CA29" s="73">
        <v>1</v>
      </c>
      <c r="CF29" s="73">
        <v>0</v>
      </c>
      <c r="CG29" s="73">
        <v>0</v>
      </c>
      <c r="CH29" s="73">
        <v>0</v>
      </c>
      <c r="CI29" s="73">
        <v>1</v>
      </c>
      <c r="CJ29" s="73">
        <v>0</v>
      </c>
      <c r="CK29" s="73">
        <v>0</v>
      </c>
      <c r="CL29" s="73">
        <v>0</v>
      </c>
      <c r="CM29" s="73">
        <v>0</v>
      </c>
      <c r="CO29" s="73" t="s">
        <v>711</v>
      </c>
      <c r="CP29" s="73" t="s">
        <v>776</v>
      </c>
      <c r="CQ29" s="73" t="s">
        <v>703</v>
      </c>
    </row>
    <row r="30" spans="1:97" s="73" customFormat="1" x14ac:dyDescent="0.2">
      <c r="A30" s="73">
        <v>32</v>
      </c>
      <c r="B30" s="73" t="s">
        <v>146</v>
      </c>
      <c r="I30" s="73" t="s">
        <v>146</v>
      </c>
      <c r="U30" s="73" t="s">
        <v>146</v>
      </c>
      <c r="Y30" s="73" t="s">
        <v>82</v>
      </c>
      <c r="AB30" s="73">
        <v>1</v>
      </c>
      <c r="AF30" s="73">
        <v>0</v>
      </c>
      <c r="AG30" s="73">
        <v>0</v>
      </c>
      <c r="AH30" s="73">
        <v>0</v>
      </c>
      <c r="AI30" s="73">
        <v>0</v>
      </c>
      <c r="AK30" s="73" t="s">
        <v>777</v>
      </c>
      <c r="AL30" s="74"/>
      <c r="AM30" s="73" t="s">
        <v>82</v>
      </c>
      <c r="AS30" s="73">
        <v>1</v>
      </c>
      <c r="AY30" s="73" t="s">
        <v>146</v>
      </c>
      <c r="BE30" s="73" t="s">
        <v>146</v>
      </c>
      <c r="BF30" s="75"/>
      <c r="BG30" s="75"/>
      <c r="BH30" s="75"/>
      <c r="BI30" s="75"/>
      <c r="BJ30" s="75"/>
      <c r="BK30" s="75"/>
      <c r="BL30" s="73" t="s">
        <v>144</v>
      </c>
      <c r="BM30" s="73" t="s">
        <v>697</v>
      </c>
      <c r="BN30" s="73" t="s">
        <v>697</v>
      </c>
      <c r="BO30" s="73" t="s">
        <v>698</v>
      </c>
      <c r="BP30" s="73" t="s">
        <v>698</v>
      </c>
      <c r="BQ30" s="73">
        <v>0</v>
      </c>
      <c r="BR30" s="73">
        <v>0</v>
      </c>
      <c r="BS30" s="73">
        <v>0</v>
      </c>
      <c r="BT30" s="73">
        <v>0</v>
      </c>
      <c r="BU30" s="73">
        <v>0</v>
      </c>
      <c r="BV30" s="73">
        <v>0</v>
      </c>
      <c r="BW30" s="73" t="s">
        <v>698</v>
      </c>
      <c r="BZ30" s="73">
        <v>1</v>
      </c>
      <c r="CA30" s="73">
        <v>1</v>
      </c>
      <c r="CF30" s="73">
        <v>0</v>
      </c>
      <c r="CG30" s="73">
        <v>0</v>
      </c>
      <c r="CH30" s="73">
        <v>2</v>
      </c>
      <c r="CI30" s="73">
        <v>2</v>
      </c>
      <c r="CJ30" s="73">
        <v>0</v>
      </c>
      <c r="CK30" s="73">
        <v>0</v>
      </c>
      <c r="CL30" s="73">
        <v>0</v>
      </c>
      <c r="CM30" s="73">
        <v>0</v>
      </c>
      <c r="CO30" s="73" t="s">
        <v>757</v>
      </c>
      <c r="CP30" s="73" t="s">
        <v>702</v>
      </c>
      <c r="CQ30" s="73" t="s">
        <v>707</v>
      </c>
      <c r="CR30" s="73" t="s">
        <v>778</v>
      </c>
    </row>
    <row r="31" spans="1:97" s="73" customFormat="1" x14ac:dyDescent="0.2">
      <c r="A31" s="73">
        <v>33</v>
      </c>
      <c r="B31" s="73" t="s">
        <v>146</v>
      </c>
      <c r="I31" s="73" t="s">
        <v>146</v>
      </c>
      <c r="U31" s="73" t="s">
        <v>146</v>
      </c>
      <c r="Y31" s="73" t="s">
        <v>146</v>
      </c>
      <c r="AF31" s="73">
        <v>0</v>
      </c>
      <c r="AG31" s="73">
        <v>0</v>
      </c>
      <c r="AH31" s="73">
        <v>0</v>
      </c>
      <c r="AI31" s="73">
        <v>0</v>
      </c>
      <c r="AL31" s="74"/>
      <c r="AM31" s="73" t="s">
        <v>146</v>
      </c>
      <c r="AY31" s="73" t="s">
        <v>146</v>
      </c>
      <c r="BE31" s="73" t="s">
        <v>146</v>
      </c>
      <c r="BF31" s="75"/>
      <c r="BG31" s="75"/>
      <c r="BH31" s="75"/>
      <c r="BI31" s="75"/>
      <c r="BJ31" s="75"/>
      <c r="BK31" s="75"/>
      <c r="BL31" s="73" t="s">
        <v>144</v>
      </c>
      <c r="BM31" s="73" t="s">
        <v>144</v>
      </c>
      <c r="BN31" s="73" t="s">
        <v>698</v>
      </c>
      <c r="BO31" s="73" t="s">
        <v>144</v>
      </c>
      <c r="BP31" s="73">
        <v>0</v>
      </c>
      <c r="BQ31" s="73">
        <v>0</v>
      </c>
      <c r="BR31" s="73">
        <v>0</v>
      </c>
      <c r="BS31" s="73">
        <v>0</v>
      </c>
      <c r="BT31" s="73">
        <v>0</v>
      </c>
      <c r="BU31" s="73">
        <v>0</v>
      </c>
      <c r="BV31" s="73">
        <v>0</v>
      </c>
      <c r="BW31" s="73">
        <v>0</v>
      </c>
      <c r="BZ31" s="73">
        <v>1</v>
      </c>
      <c r="CA31" s="73">
        <v>1</v>
      </c>
      <c r="CB31" s="73">
        <v>1</v>
      </c>
      <c r="CF31" s="73">
        <v>0</v>
      </c>
      <c r="CG31" s="73">
        <v>0</v>
      </c>
      <c r="CH31" s="73">
        <v>2</v>
      </c>
      <c r="CI31" s="73">
        <v>0</v>
      </c>
      <c r="CJ31" s="73">
        <v>0</v>
      </c>
      <c r="CK31" s="73">
        <v>0</v>
      </c>
      <c r="CL31" s="73">
        <v>0</v>
      </c>
      <c r="CM31" s="73">
        <v>0</v>
      </c>
      <c r="CO31" s="73" t="s">
        <v>724</v>
      </c>
      <c r="CP31" s="73" t="s">
        <v>728</v>
      </c>
      <c r="CQ31" s="73" t="s">
        <v>703</v>
      </c>
      <c r="CR31" s="73" t="s">
        <v>779</v>
      </c>
    </row>
    <row r="32" spans="1:97" s="73" customFormat="1" x14ac:dyDescent="0.2">
      <c r="A32" s="73">
        <v>34</v>
      </c>
      <c r="B32" s="73" t="s">
        <v>82</v>
      </c>
      <c r="E32" s="73">
        <v>1</v>
      </c>
      <c r="H32" s="73" t="s">
        <v>726</v>
      </c>
      <c r="I32" s="73" t="s">
        <v>82</v>
      </c>
      <c r="N32" s="73">
        <v>1</v>
      </c>
      <c r="U32" s="73" t="s">
        <v>146</v>
      </c>
      <c r="Y32" s="73" t="s">
        <v>82</v>
      </c>
      <c r="AA32" s="73">
        <v>1</v>
      </c>
      <c r="AF32" s="73">
        <v>0</v>
      </c>
      <c r="AG32" s="73">
        <v>0</v>
      </c>
      <c r="AH32" s="73">
        <v>0</v>
      </c>
      <c r="AI32" s="73">
        <v>0</v>
      </c>
      <c r="AL32" s="74"/>
      <c r="AM32" s="73" t="s">
        <v>82</v>
      </c>
      <c r="AQ32" s="73">
        <v>1</v>
      </c>
      <c r="AY32" s="73" t="s">
        <v>82</v>
      </c>
      <c r="BA32" s="73">
        <v>1</v>
      </c>
      <c r="BE32" s="73" t="s">
        <v>146</v>
      </c>
      <c r="BF32" s="75"/>
      <c r="BG32" s="75"/>
      <c r="BH32" s="75"/>
      <c r="BI32" s="75"/>
      <c r="BJ32" s="75"/>
      <c r="BK32" s="75"/>
      <c r="BL32" s="73" t="s">
        <v>144</v>
      </c>
      <c r="BM32" s="73" t="s">
        <v>144</v>
      </c>
      <c r="BN32" s="73" t="s">
        <v>144</v>
      </c>
      <c r="BO32" s="73" t="s">
        <v>697</v>
      </c>
      <c r="BP32" s="73">
        <v>0</v>
      </c>
      <c r="BQ32" s="73">
        <v>0</v>
      </c>
      <c r="BR32" s="73">
        <v>0</v>
      </c>
      <c r="BS32" s="73" t="s">
        <v>697</v>
      </c>
      <c r="BT32" s="73">
        <v>0</v>
      </c>
      <c r="BU32" s="73" t="s">
        <v>697</v>
      </c>
      <c r="BV32" s="73">
        <v>0</v>
      </c>
      <c r="BW32" s="73" t="s">
        <v>698</v>
      </c>
      <c r="BZ32" s="73">
        <v>1</v>
      </c>
      <c r="CA32" s="73">
        <v>1</v>
      </c>
      <c r="CB32" s="73">
        <v>1</v>
      </c>
      <c r="CC32" s="73">
        <v>1</v>
      </c>
      <c r="CF32" s="73">
        <v>0</v>
      </c>
      <c r="CG32" s="73">
        <v>1</v>
      </c>
      <c r="CH32" s="73">
        <v>1</v>
      </c>
      <c r="CI32" s="73">
        <v>0</v>
      </c>
      <c r="CJ32" s="73">
        <v>1</v>
      </c>
      <c r="CK32" s="73">
        <v>0</v>
      </c>
      <c r="CL32" s="73">
        <v>0</v>
      </c>
      <c r="CM32" s="73">
        <v>0</v>
      </c>
      <c r="CO32" s="73" t="s">
        <v>757</v>
      </c>
      <c r="CP32" s="73" t="s">
        <v>702</v>
      </c>
      <c r="CQ32" s="73" t="s">
        <v>703</v>
      </c>
      <c r="CR32" s="73" t="s">
        <v>780</v>
      </c>
    </row>
    <row r="33" spans="1:97" s="73" customFormat="1" x14ac:dyDescent="0.2">
      <c r="A33" s="73">
        <v>35</v>
      </c>
      <c r="B33" s="73" t="s">
        <v>146</v>
      </c>
      <c r="I33" s="73" t="s">
        <v>146</v>
      </c>
      <c r="U33" s="73" t="s">
        <v>146</v>
      </c>
      <c r="Y33" s="73" t="s">
        <v>146</v>
      </c>
      <c r="AF33" s="73">
        <v>0</v>
      </c>
      <c r="AG33" s="73">
        <v>1</v>
      </c>
      <c r="AH33" s="73">
        <v>1</v>
      </c>
      <c r="AI33" s="73">
        <v>0</v>
      </c>
      <c r="AK33" s="73" t="s">
        <v>781</v>
      </c>
      <c r="AL33" s="74"/>
      <c r="AM33" s="73" t="s">
        <v>146</v>
      </c>
      <c r="AY33" s="73" t="s">
        <v>146</v>
      </c>
      <c r="BE33" s="73" t="s">
        <v>146</v>
      </c>
      <c r="BF33" s="75"/>
      <c r="BG33" s="75"/>
      <c r="BH33" s="75"/>
      <c r="BI33" s="75"/>
      <c r="BJ33" s="75"/>
      <c r="BK33" s="75"/>
      <c r="BL33" s="73" t="s">
        <v>144</v>
      </c>
      <c r="BM33" s="73" t="s">
        <v>697</v>
      </c>
      <c r="BN33" s="73" t="s">
        <v>699</v>
      </c>
      <c r="BO33" s="73" t="s">
        <v>144</v>
      </c>
      <c r="BP33" s="73" t="s">
        <v>697</v>
      </c>
      <c r="BQ33" s="73" t="s">
        <v>697</v>
      </c>
      <c r="BR33" s="73" t="s">
        <v>697</v>
      </c>
      <c r="BS33" s="73">
        <v>0</v>
      </c>
      <c r="BT33" s="73">
        <v>0</v>
      </c>
      <c r="BU33" s="73">
        <v>0</v>
      </c>
      <c r="BV33" s="73">
        <v>0</v>
      </c>
      <c r="BW33" s="73" t="s">
        <v>699</v>
      </c>
      <c r="BY33" s="73" t="s">
        <v>782</v>
      </c>
      <c r="BZ33" s="73">
        <v>1</v>
      </c>
      <c r="CA33" s="73">
        <v>1</v>
      </c>
      <c r="CF33" s="73">
        <v>1</v>
      </c>
      <c r="CG33" s="73">
        <v>0</v>
      </c>
      <c r="CH33" s="73">
        <v>3</v>
      </c>
      <c r="CI33" s="73">
        <v>0</v>
      </c>
      <c r="CJ33" s="73">
        <v>0</v>
      </c>
      <c r="CK33" s="73">
        <v>0</v>
      </c>
      <c r="CL33" s="73">
        <v>1</v>
      </c>
      <c r="CM33" s="73">
        <v>0</v>
      </c>
      <c r="CO33" s="73" t="s">
        <v>724</v>
      </c>
      <c r="CP33" s="73" t="s">
        <v>771</v>
      </c>
      <c r="CQ33" s="73" t="s">
        <v>703</v>
      </c>
      <c r="CR33" s="73" t="s">
        <v>783</v>
      </c>
    </row>
    <row r="34" spans="1:97" s="73" customFormat="1" x14ac:dyDescent="0.2">
      <c r="A34" s="73">
        <v>36</v>
      </c>
      <c r="B34" s="73" t="s">
        <v>146</v>
      </c>
      <c r="I34" s="73" t="s">
        <v>146</v>
      </c>
      <c r="U34" s="73" t="s">
        <v>146</v>
      </c>
      <c r="Y34" s="73" t="s">
        <v>146</v>
      </c>
      <c r="AF34" s="73">
        <v>0</v>
      </c>
      <c r="AG34" s="73">
        <v>0</v>
      </c>
      <c r="AH34" s="73">
        <v>0</v>
      </c>
      <c r="AI34" s="73">
        <v>0</v>
      </c>
      <c r="AL34" s="74"/>
      <c r="AM34" s="73" t="s">
        <v>146</v>
      </c>
      <c r="AY34" s="73" t="s">
        <v>146</v>
      </c>
      <c r="BE34" s="73" t="s">
        <v>146</v>
      </c>
      <c r="BF34" s="75"/>
      <c r="BG34" s="75"/>
      <c r="BH34" s="75"/>
      <c r="BI34" s="75"/>
      <c r="BJ34" s="75"/>
      <c r="BK34" s="75"/>
      <c r="BL34" s="73" t="s">
        <v>144</v>
      </c>
      <c r="BM34" s="73" t="s">
        <v>699</v>
      </c>
      <c r="BN34" s="73" t="s">
        <v>144</v>
      </c>
      <c r="BO34" s="73" t="s">
        <v>697</v>
      </c>
      <c r="BP34" s="73" t="s">
        <v>699</v>
      </c>
      <c r="BQ34" s="73">
        <v>0</v>
      </c>
      <c r="BR34" s="73">
        <v>0</v>
      </c>
      <c r="BS34" s="73" t="s">
        <v>697</v>
      </c>
      <c r="BT34" s="73" t="s">
        <v>698</v>
      </c>
      <c r="BU34" s="73" t="s">
        <v>698</v>
      </c>
      <c r="BV34" s="73">
        <v>0</v>
      </c>
      <c r="BW34" s="73" t="s">
        <v>709</v>
      </c>
      <c r="BX34" s="73" t="s">
        <v>784</v>
      </c>
      <c r="BY34" s="73" t="s">
        <v>785</v>
      </c>
      <c r="BZ34" s="73">
        <v>1</v>
      </c>
      <c r="CA34" s="73">
        <v>1</v>
      </c>
      <c r="CC34" s="73">
        <v>1</v>
      </c>
      <c r="CD34" s="73">
        <v>1</v>
      </c>
      <c r="CF34" s="73">
        <v>1</v>
      </c>
      <c r="CG34" s="73">
        <v>0</v>
      </c>
      <c r="CH34" s="73">
        <v>0</v>
      </c>
      <c r="CI34" s="73">
        <v>0</v>
      </c>
      <c r="CJ34" s="73">
        <v>0</v>
      </c>
      <c r="CK34" s="73">
        <v>0</v>
      </c>
      <c r="CL34" s="73">
        <v>0</v>
      </c>
      <c r="CM34" s="73">
        <v>0</v>
      </c>
      <c r="CO34" s="73" t="s">
        <v>711</v>
      </c>
      <c r="CP34" s="73" t="s">
        <v>702</v>
      </c>
      <c r="CQ34" s="73" t="s">
        <v>716</v>
      </c>
      <c r="CR34" s="73" t="s">
        <v>786</v>
      </c>
    </row>
    <row r="35" spans="1:97" s="73" customFormat="1" x14ac:dyDescent="0.2">
      <c r="A35" s="73">
        <v>37</v>
      </c>
      <c r="B35" s="73" t="s">
        <v>82</v>
      </c>
      <c r="D35" s="73">
        <v>1</v>
      </c>
      <c r="H35" s="73" t="s">
        <v>787</v>
      </c>
      <c r="I35" s="73" t="s">
        <v>146</v>
      </c>
      <c r="U35" s="73" t="s">
        <v>82</v>
      </c>
      <c r="V35" s="73">
        <v>1</v>
      </c>
      <c r="X35" s="73" t="s">
        <v>788</v>
      </c>
      <c r="Y35" s="73" t="s">
        <v>146</v>
      </c>
      <c r="AF35" s="73">
        <v>1</v>
      </c>
      <c r="AG35" s="73">
        <v>1</v>
      </c>
      <c r="AH35" s="73">
        <v>1</v>
      </c>
      <c r="AI35" s="73">
        <v>0</v>
      </c>
      <c r="AK35" s="73" t="s">
        <v>789</v>
      </c>
      <c r="AL35" s="74"/>
      <c r="AM35" s="73" t="s">
        <v>82</v>
      </c>
      <c r="AQ35" s="73" t="s">
        <v>790</v>
      </c>
      <c r="AY35" s="73" t="s">
        <v>146</v>
      </c>
      <c r="BE35" s="73" t="s">
        <v>146</v>
      </c>
      <c r="BF35" s="75"/>
      <c r="BG35" s="75"/>
      <c r="BH35" s="75"/>
      <c r="BI35" s="75"/>
      <c r="BJ35" s="75"/>
      <c r="BK35" s="75"/>
      <c r="BL35" s="73" t="s">
        <v>699</v>
      </c>
      <c r="BM35" s="73" t="s">
        <v>699</v>
      </c>
      <c r="BN35" s="73" t="s">
        <v>699</v>
      </c>
      <c r="BO35" s="73" t="s">
        <v>697</v>
      </c>
      <c r="BP35" s="73" t="s">
        <v>697</v>
      </c>
      <c r="BQ35" s="73" t="s">
        <v>697</v>
      </c>
      <c r="BR35" s="73">
        <v>0</v>
      </c>
      <c r="BS35" s="73" t="s">
        <v>699</v>
      </c>
      <c r="BT35" s="73" t="s">
        <v>699</v>
      </c>
      <c r="BU35" s="73" t="s">
        <v>699</v>
      </c>
      <c r="BV35" s="73">
        <v>0</v>
      </c>
      <c r="BW35" s="73" t="s">
        <v>697</v>
      </c>
      <c r="BY35" s="73" t="s">
        <v>791</v>
      </c>
      <c r="BZ35" s="73">
        <v>1</v>
      </c>
      <c r="CA35" s="73">
        <v>1</v>
      </c>
      <c r="CB35" s="73">
        <v>1</v>
      </c>
      <c r="CC35" s="73">
        <v>1</v>
      </c>
      <c r="CD35" s="73">
        <v>1</v>
      </c>
      <c r="CF35" s="73">
        <v>1</v>
      </c>
      <c r="CG35" s="73">
        <v>1</v>
      </c>
      <c r="CH35" s="73">
        <v>1</v>
      </c>
      <c r="CI35" s="73">
        <v>0</v>
      </c>
      <c r="CJ35" s="73">
        <v>0</v>
      </c>
      <c r="CK35" s="73">
        <v>0</v>
      </c>
      <c r="CL35" s="73">
        <v>0</v>
      </c>
      <c r="CM35" s="73">
        <v>0</v>
      </c>
      <c r="CO35" s="73" t="s">
        <v>731</v>
      </c>
      <c r="CP35" s="73" t="s">
        <v>792</v>
      </c>
      <c r="CQ35" s="73" t="s">
        <v>716</v>
      </c>
      <c r="CR35" s="73" t="s">
        <v>793</v>
      </c>
    </row>
    <row r="36" spans="1:97" s="73" customFormat="1" x14ac:dyDescent="0.2">
      <c r="A36" s="73">
        <v>38</v>
      </c>
      <c r="B36" s="73" t="s">
        <v>146</v>
      </c>
      <c r="I36" s="73" t="s">
        <v>146</v>
      </c>
      <c r="U36" s="73" t="s">
        <v>146</v>
      </c>
      <c r="Y36" s="73" t="s">
        <v>146</v>
      </c>
      <c r="AF36" s="73">
        <v>0</v>
      </c>
      <c r="AG36" s="73">
        <v>1</v>
      </c>
      <c r="AH36" s="73">
        <v>0</v>
      </c>
      <c r="AI36" s="73">
        <v>0</v>
      </c>
      <c r="AJ36" s="73" t="s">
        <v>794</v>
      </c>
      <c r="AK36" s="73" t="s">
        <v>795</v>
      </c>
      <c r="AL36" s="74"/>
      <c r="AM36" s="73" t="s">
        <v>146</v>
      </c>
      <c r="AY36" s="73" t="s">
        <v>146</v>
      </c>
      <c r="BE36" s="73" t="s">
        <v>146</v>
      </c>
      <c r="BF36" s="75"/>
      <c r="BG36" s="75"/>
      <c r="BH36" s="75"/>
      <c r="BI36" s="75"/>
      <c r="BJ36" s="75"/>
      <c r="BK36" s="75"/>
      <c r="BL36" s="73" t="s">
        <v>144</v>
      </c>
      <c r="BM36" s="73" t="s">
        <v>697</v>
      </c>
      <c r="BN36" s="73" t="s">
        <v>697</v>
      </c>
      <c r="BO36" s="73" t="s">
        <v>697</v>
      </c>
      <c r="BP36" s="73" t="s">
        <v>697</v>
      </c>
      <c r="BQ36" s="73">
        <v>0</v>
      </c>
      <c r="BR36" s="73">
        <v>0</v>
      </c>
      <c r="BS36" s="73">
        <v>0</v>
      </c>
      <c r="BT36" s="73">
        <v>0</v>
      </c>
      <c r="BU36" s="73" t="s">
        <v>699</v>
      </c>
      <c r="BV36" s="73">
        <v>0</v>
      </c>
      <c r="BW36" s="73" t="s">
        <v>697</v>
      </c>
      <c r="BY36" s="73" t="s">
        <v>796</v>
      </c>
      <c r="BZ36" s="73">
        <v>1</v>
      </c>
      <c r="CA36" s="73">
        <v>1</v>
      </c>
      <c r="CB36" s="73">
        <v>1</v>
      </c>
      <c r="CC36" s="73">
        <v>1</v>
      </c>
      <c r="CD36" s="73">
        <v>1</v>
      </c>
      <c r="CE36" s="73" t="s">
        <v>797</v>
      </c>
      <c r="CF36" s="73">
        <v>0</v>
      </c>
      <c r="CG36" s="73">
        <v>0</v>
      </c>
      <c r="CH36" s="73">
        <v>1</v>
      </c>
      <c r="CI36" s="73">
        <v>0</v>
      </c>
      <c r="CJ36" s="73">
        <v>0</v>
      </c>
      <c r="CK36" s="73">
        <v>0</v>
      </c>
      <c r="CL36" s="73">
        <v>0</v>
      </c>
      <c r="CM36" s="73">
        <v>0</v>
      </c>
      <c r="CN36" s="73" t="s">
        <v>798</v>
      </c>
      <c r="CO36" s="73" t="s">
        <v>701</v>
      </c>
      <c r="CP36" s="73" t="s">
        <v>702</v>
      </c>
      <c r="CQ36" s="73" t="s">
        <v>703</v>
      </c>
      <c r="CR36" s="73" t="s">
        <v>799</v>
      </c>
      <c r="CS36" s="73" t="s">
        <v>800</v>
      </c>
    </row>
    <row r="37" spans="1:97" s="73" customFormat="1" x14ac:dyDescent="0.2">
      <c r="A37" s="73">
        <v>41</v>
      </c>
      <c r="B37" s="73" t="s">
        <v>146</v>
      </c>
      <c r="I37" s="73" t="s">
        <v>146</v>
      </c>
      <c r="U37" s="73" t="s">
        <v>146</v>
      </c>
      <c r="Y37" s="73" t="s">
        <v>146</v>
      </c>
      <c r="AF37" s="73">
        <v>0</v>
      </c>
      <c r="AG37" s="73">
        <v>1</v>
      </c>
      <c r="AH37" s="73">
        <v>0</v>
      </c>
      <c r="AI37" s="73">
        <v>0</v>
      </c>
      <c r="AK37" s="73" t="s">
        <v>801</v>
      </c>
      <c r="AL37" s="74"/>
      <c r="AM37" s="73" t="s">
        <v>82</v>
      </c>
      <c r="AP37" s="73">
        <v>2</v>
      </c>
      <c r="AR37" s="73">
        <v>1</v>
      </c>
      <c r="AY37" s="73" t="s">
        <v>82</v>
      </c>
      <c r="AZ37" s="73">
        <v>1</v>
      </c>
      <c r="BE37" s="73" t="s">
        <v>146</v>
      </c>
      <c r="BF37" s="75"/>
      <c r="BG37" s="75"/>
      <c r="BH37" s="75"/>
      <c r="BI37" s="75"/>
      <c r="BJ37" s="75"/>
      <c r="BK37" s="75"/>
      <c r="BL37" s="73" t="s">
        <v>144</v>
      </c>
      <c r="BM37" s="73" t="s">
        <v>697</v>
      </c>
      <c r="BN37" s="73" t="s">
        <v>697</v>
      </c>
      <c r="BO37" s="73" t="s">
        <v>697</v>
      </c>
      <c r="BP37" s="73" t="s">
        <v>697</v>
      </c>
      <c r="BQ37" s="73" t="s">
        <v>698</v>
      </c>
      <c r="BR37" s="73">
        <v>0</v>
      </c>
      <c r="BS37" s="73">
        <v>0</v>
      </c>
      <c r="BT37" s="73">
        <v>0</v>
      </c>
      <c r="BU37" s="73" t="s">
        <v>697</v>
      </c>
      <c r="BV37" s="73" t="s">
        <v>709</v>
      </c>
      <c r="BW37" s="73" t="s">
        <v>709</v>
      </c>
      <c r="BY37" s="73" t="s">
        <v>802</v>
      </c>
      <c r="BZ37" s="73">
        <v>1</v>
      </c>
      <c r="CA37" s="73">
        <v>1</v>
      </c>
      <c r="CB37" s="73">
        <v>1</v>
      </c>
      <c r="CC37" s="73">
        <v>1</v>
      </c>
      <c r="CD37" s="73">
        <v>1</v>
      </c>
      <c r="CF37" s="73">
        <v>3</v>
      </c>
      <c r="CG37" s="73">
        <v>0</v>
      </c>
      <c r="CH37" s="73">
        <v>4</v>
      </c>
      <c r="CI37" s="73">
        <v>1</v>
      </c>
      <c r="CJ37" s="73">
        <v>1</v>
      </c>
      <c r="CK37" s="73">
        <v>0</v>
      </c>
      <c r="CL37" s="73">
        <v>1</v>
      </c>
      <c r="CM37" s="73">
        <v>0</v>
      </c>
      <c r="CO37" s="73" t="s">
        <v>711</v>
      </c>
      <c r="CP37" s="73" t="s">
        <v>702</v>
      </c>
      <c r="CQ37" s="73" t="s">
        <v>707</v>
      </c>
      <c r="CR37" s="73" t="s">
        <v>803</v>
      </c>
    </row>
    <row r="38" spans="1:97" s="73" customFormat="1" x14ac:dyDescent="0.2">
      <c r="A38" s="73">
        <v>43</v>
      </c>
      <c r="B38" s="73" t="s">
        <v>146</v>
      </c>
      <c r="I38" s="73" t="s">
        <v>146</v>
      </c>
      <c r="U38" s="73" t="s">
        <v>146</v>
      </c>
      <c r="Y38" s="73" t="s">
        <v>146</v>
      </c>
      <c r="AF38" s="73">
        <v>0</v>
      </c>
      <c r="AG38" s="73">
        <v>0</v>
      </c>
      <c r="AH38" s="73">
        <v>0</v>
      </c>
      <c r="AI38" s="73">
        <v>0</v>
      </c>
      <c r="AL38" s="74"/>
      <c r="AM38" s="73" t="s">
        <v>146</v>
      </c>
      <c r="AY38" s="73" t="s">
        <v>146</v>
      </c>
      <c r="BE38" s="73" t="s">
        <v>146</v>
      </c>
      <c r="BF38" s="75"/>
      <c r="BG38" s="75"/>
      <c r="BH38" s="75"/>
      <c r="BI38" s="75"/>
      <c r="BJ38" s="75"/>
      <c r="BK38" s="75"/>
      <c r="BL38" s="73" t="s">
        <v>144</v>
      </c>
      <c r="BM38" s="73" t="s">
        <v>697</v>
      </c>
      <c r="BN38" s="73" t="s">
        <v>697</v>
      </c>
      <c r="BO38" s="73" t="s">
        <v>144</v>
      </c>
      <c r="BP38" s="73" t="s">
        <v>697</v>
      </c>
      <c r="BQ38" s="73" t="s">
        <v>697</v>
      </c>
      <c r="BR38" s="73" t="s">
        <v>697</v>
      </c>
      <c r="BS38" s="73">
        <v>0</v>
      </c>
      <c r="BT38" s="73">
        <v>0</v>
      </c>
      <c r="BU38" s="73" t="s">
        <v>699</v>
      </c>
      <c r="BV38" s="73" t="s">
        <v>697</v>
      </c>
      <c r="BW38" s="73" t="s">
        <v>697</v>
      </c>
      <c r="BZ38" s="73">
        <v>1</v>
      </c>
      <c r="CA38" s="73">
        <v>1</v>
      </c>
      <c r="CB38" s="73">
        <v>1</v>
      </c>
      <c r="CC38" s="73">
        <v>1</v>
      </c>
      <c r="CF38" s="73">
        <v>3</v>
      </c>
      <c r="CG38" s="73">
        <v>0</v>
      </c>
      <c r="CH38" s="73">
        <v>3</v>
      </c>
      <c r="CI38" s="73">
        <v>0</v>
      </c>
      <c r="CJ38" s="73">
        <v>0</v>
      </c>
      <c r="CK38" s="73">
        <v>0</v>
      </c>
      <c r="CL38" s="73">
        <v>0</v>
      </c>
      <c r="CM38" s="73">
        <v>0</v>
      </c>
      <c r="CN38" s="73" t="s">
        <v>804</v>
      </c>
      <c r="CO38" s="73" t="s">
        <v>706</v>
      </c>
      <c r="CP38" s="73" t="s">
        <v>702</v>
      </c>
      <c r="CQ38" s="73" t="s">
        <v>707</v>
      </c>
      <c r="CR38" s="73" t="s">
        <v>805</v>
      </c>
    </row>
    <row r="39" spans="1:97" s="73" customFormat="1" x14ac:dyDescent="0.2">
      <c r="A39" s="73">
        <v>44</v>
      </c>
      <c r="B39" s="73" t="s">
        <v>146</v>
      </c>
      <c r="I39" s="73" t="s">
        <v>146</v>
      </c>
      <c r="U39" s="73" t="s">
        <v>146</v>
      </c>
      <c r="Y39" s="73" t="s">
        <v>146</v>
      </c>
      <c r="AF39" s="73">
        <v>0</v>
      </c>
      <c r="AG39" s="73">
        <v>1</v>
      </c>
      <c r="AH39" s="73">
        <v>0</v>
      </c>
      <c r="AI39" s="73">
        <v>0</v>
      </c>
      <c r="AK39" s="73" t="s">
        <v>806</v>
      </c>
      <c r="AL39" s="74"/>
      <c r="AM39" s="73" t="s">
        <v>146</v>
      </c>
      <c r="AY39" s="73" t="s">
        <v>146</v>
      </c>
      <c r="BE39" s="73" t="s">
        <v>82</v>
      </c>
      <c r="BF39" s="75"/>
      <c r="BG39" s="75"/>
      <c r="BH39" s="75">
        <v>1</v>
      </c>
      <c r="BI39" s="75"/>
      <c r="BJ39" s="75"/>
      <c r="BK39" s="75"/>
      <c r="BL39" s="73" t="s">
        <v>144</v>
      </c>
      <c r="BM39" s="73" t="s">
        <v>698</v>
      </c>
      <c r="BN39" s="73" t="s">
        <v>697</v>
      </c>
      <c r="BO39" s="73" t="s">
        <v>698</v>
      </c>
      <c r="BP39" s="73" t="s">
        <v>697</v>
      </c>
      <c r="BQ39" s="73">
        <v>0</v>
      </c>
      <c r="BR39" s="73" t="s">
        <v>697</v>
      </c>
      <c r="BS39" s="73" t="s">
        <v>698</v>
      </c>
      <c r="BT39" s="73">
        <v>0</v>
      </c>
      <c r="BU39" s="73" t="s">
        <v>697</v>
      </c>
      <c r="BV39" s="73">
        <v>0</v>
      </c>
      <c r="BW39" s="73" t="s">
        <v>709</v>
      </c>
      <c r="BZ39" s="73">
        <v>1</v>
      </c>
      <c r="CA39" s="73">
        <v>1</v>
      </c>
      <c r="CF39" s="73">
        <v>0</v>
      </c>
      <c r="CG39" s="73">
        <v>0</v>
      </c>
      <c r="CH39" s="73">
        <v>2</v>
      </c>
      <c r="CI39" s="73">
        <v>0</v>
      </c>
      <c r="CJ39" s="73">
        <v>0</v>
      </c>
      <c r="CK39" s="73">
        <v>0</v>
      </c>
      <c r="CL39" s="73">
        <v>0</v>
      </c>
      <c r="CM39" s="73">
        <v>0</v>
      </c>
      <c r="CO39" s="73" t="s">
        <v>731</v>
      </c>
      <c r="CP39" s="73" t="s">
        <v>807</v>
      </c>
      <c r="CQ39" s="73" t="s">
        <v>707</v>
      </c>
      <c r="CR39" s="73" t="s">
        <v>808</v>
      </c>
    </row>
    <row r="40" spans="1:97" s="73" customFormat="1" x14ac:dyDescent="0.2">
      <c r="A40" s="73">
        <v>45</v>
      </c>
      <c r="B40" s="73" t="s">
        <v>146</v>
      </c>
      <c r="I40" s="73" t="s">
        <v>82</v>
      </c>
      <c r="J40" s="73">
        <v>0</v>
      </c>
      <c r="K40" s="73">
        <v>0</v>
      </c>
      <c r="L40" s="73">
        <v>0</v>
      </c>
      <c r="M40" s="73">
        <v>0</v>
      </c>
      <c r="N40" s="73">
        <v>0</v>
      </c>
      <c r="O40" s="73">
        <v>0</v>
      </c>
      <c r="P40" s="73">
        <v>0</v>
      </c>
      <c r="Q40" s="73">
        <v>0</v>
      </c>
      <c r="R40" s="73">
        <v>0</v>
      </c>
      <c r="S40" s="73">
        <v>0</v>
      </c>
      <c r="U40" s="73" t="s">
        <v>146</v>
      </c>
      <c r="Y40" s="73" t="s">
        <v>146</v>
      </c>
      <c r="AF40" s="73">
        <v>0</v>
      </c>
      <c r="AG40" s="73">
        <v>0</v>
      </c>
      <c r="AH40" s="73">
        <v>1</v>
      </c>
      <c r="AI40" s="73">
        <v>1</v>
      </c>
      <c r="AK40" s="73" t="s">
        <v>809</v>
      </c>
      <c r="AL40" s="74"/>
      <c r="AM40" s="73" t="s">
        <v>146</v>
      </c>
      <c r="AY40" s="73" t="s">
        <v>146</v>
      </c>
      <c r="BE40" s="73" t="s">
        <v>146</v>
      </c>
      <c r="BF40" s="75"/>
      <c r="BG40" s="75"/>
      <c r="BH40" s="75"/>
      <c r="BI40" s="75"/>
      <c r="BJ40" s="75"/>
      <c r="BK40" s="75"/>
      <c r="BL40" s="73" t="s">
        <v>144</v>
      </c>
      <c r="BM40" s="73" t="s">
        <v>699</v>
      </c>
      <c r="BN40" s="73" t="s">
        <v>144</v>
      </c>
      <c r="BO40" s="73" t="s">
        <v>144</v>
      </c>
      <c r="BP40" s="73" t="s">
        <v>697</v>
      </c>
      <c r="BQ40" s="73">
        <v>0</v>
      </c>
      <c r="BR40" s="73">
        <v>0</v>
      </c>
      <c r="BS40" s="73">
        <v>0</v>
      </c>
      <c r="BT40" s="73">
        <v>0</v>
      </c>
      <c r="BU40" s="73">
        <v>0</v>
      </c>
      <c r="BV40" s="73">
        <v>0</v>
      </c>
      <c r="BW40" s="73" t="s">
        <v>709</v>
      </c>
      <c r="BZ40" s="73">
        <v>1</v>
      </c>
      <c r="CA40" s="73">
        <v>1</v>
      </c>
      <c r="CF40" s="73">
        <v>0</v>
      </c>
      <c r="CG40" s="73">
        <v>0</v>
      </c>
      <c r="CH40" s="73">
        <v>1</v>
      </c>
      <c r="CI40" s="73">
        <v>0</v>
      </c>
      <c r="CJ40" s="73">
        <v>0</v>
      </c>
      <c r="CK40" s="73">
        <v>0</v>
      </c>
      <c r="CL40" s="73">
        <v>0</v>
      </c>
      <c r="CM40" s="73">
        <v>0</v>
      </c>
      <c r="CO40" s="73" t="s">
        <v>731</v>
      </c>
      <c r="CP40" s="73" t="s">
        <v>771</v>
      </c>
      <c r="CQ40" s="73" t="s">
        <v>707</v>
      </c>
      <c r="CR40" s="73" t="s">
        <v>810</v>
      </c>
    </row>
    <row r="41" spans="1:97" s="73" customFormat="1" x14ac:dyDescent="0.2">
      <c r="A41" s="73">
        <v>46</v>
      </c>
      <c r="B41" s="73" t="s">
        <v>82</v>
      </c>
      <c r="F41" s="73">
        <v>1</v>
      </c>
      <c r="H41" s="73" t="s">
        <v>719</v>
      </c>
      <c r="I41" s="73" t="s">
        <v>146</v>
      </c>
      <c r="U41" s="73" t="s">
        <v>146</v>
      </c>
      <c r="Y41" s="73" t="s">
        <v>146</v>
      </c>
      <c r="AF41" s="73">
        <v>1</v>
      </c>
      <c r="AG41" s="73">
        <v>1</v>
      </c>
      <c r="AH41" s="73">
        <v>1</v>
      </c>
      <c r="AI41" s="73">
        <v>0</v>
      </c>
      <c r="AK41" s="73" t="s">
        <v>811</v>
      </c>
      <c r="AL41" s="74"/>
      <c r="AM41" s="73" t="s">
        <v>146</v>
      </c>
      <c r="AY41" s="73" t="s">
        <v>146</v>
      </c>
      <c r="BE41" s="73" t="s">
        <v>146</v>
      </c>
      <c r="BF41" s="75"/>
      <c r="BG41" s="75"/>
      <c r="BH41" s="75"/>
      <c r="BI41" s="75"/>
      <c r="BJ41" s="75"/>
      <c r="BK41" s="75"/>
      <c r="BL41" s="73" t="s">
        <v>144</v>
      </c>
      <c r="BM41" s="73" t="s">
        <v>698</v>
      </c>
      <c r="BN41" s="73" t="s">
        <v>709</v>
      </c>
      <c r="BO41" s="73" t="s">
        <v>698</v>
      </c>
      <c r="BP41" s="73">
        <v>0</v>
      </c>
      <c r="BQ41" s="73">
        <v>0</v>
      </c>
      <c r="BR41" s="73" t="s">
        <v>697</v>
      </c>
      <c r="BS41" s="73">
        <v>0</v>
      </c>
      <c r="BT41" s="73">
        <v>0</v>
      </c>
      <c r="BU41" s="73">
        <v>0</v>
      </c>
      <c r="BV41" s="73">
        <v>0</v>
      </c>
      <c r="BW41" s="73" t="s">
        <v>697</v>
      </c>
    </row>
    <row r="42" spans="1:97" s="73" customFormat="1" x14ac:dyDescent="0.2">
      <c r="A42" s="73">
        <v>47</v>
      </c>
      <c r="B42" s="73" t="s">
        <v>82</v>
      </c>
      <c r="G42" s="73">
        <v>1</v>
      </c>
      <c r="H42" s="73" t="s">
        <v>719</v>
      </c>
      <c r="I42" s="73" t="s">
        <v>146</v>
      </c>
      <c r="U42" s="73" t="s">
        <v>146</v>
      </c>
      <c r="Y42" s="73" t="s">
        <v>82</v>
      </c>
      <c r="Z42" s="73">
        <v>1</v>
      </c>
      <c r="AF42" s="73">
        <v>0</v>
      </c>
      <c r="AG42" s="73">
        <v>1</v>
      </c>
      <c r="AH42" s="73">
        <v>0</v>
      </c>
      <c r="AI42" s="73">
        <v>0</v>
      </c>
      <c r="AK42" s="73" t="s">
        <v>812</v>
      </c>
      <c r="AL42" s="74"/>
      <c r="AM42" s="73" t="s">
        <v>82</v>
      </c>
      <c r="AQ42" s="73">
        <v>1</v>
      </c>
      <c r="AY42" s="73" t="s">
        <v>82</v>
      </c>
      <c r="BA42" s="73">
        <v>1</v>
      </c>
      <c r="BE42" s="73" t="s">
        <v>82</v>
      </c>
      <c r="BF42" s="75"/>
      <c r="BG42" s="75"/>
      <c r="BH42" s="75">
        <v>2</v>
      </c>
      <c r="BI42" s="75"/>
      <c r="BJ42" s="75"/>
      <c r="BK42" s="75"/>
      <c r="BL42" s="73" t="s">
        <v>144</v>
      </c>
      <c r="BM42" s="73" t="s">
        <v>699</v>
      </c>
      <c r="BN42" s="73" t="s">
        <v>697</v>
      </c>
      <c r="BO42" s="73" t="s">
        <v>699</v>
      </c>
      <c r="BP42" s="73" t="s">
        <v>697</v>
      </c>
      <c r="BQ42" s="73" t="s">
        <v>697</v>
      </c>
      <c r="BR42" s="73" t="s">
        <v>697</v>
      </c>
      <c r="BS42" s="73" t="s">
        <v>697</v>
      </c>
      <c r="BT42" s="73">
        <v>0</v>
      </c>
      <c r="BU42" s="73" t="s">
        <v>699</v>
      </c>
      <c r="BV42" s="73">
        <v>0</v>
      </c>
      <c r="BW42" s="73" t="s">
        <v>699</v>
      </c>
      <c r="BY42" s="73" t="s">
        <v>813</v>
      </c>
      <c r="BZ42" s="73">
        <v>1</v>
      </c>
      <c r="CA42" s="73">
        <v>1</v>
      </c>
      <c r="CB42" s="73">
        <v>1</v>
      </c>
      <c r="CC42" s="73">
        <v>1</v>
      </c>
      <c r="CE42" s="73" t="s">
        <v>814</v>
      </c>
      <c r="CF42" s="73">
        <v>0</v>
      </c>
      <c r="CG42" s="73">
        <v>2</v>
      </c>
      <c r="CH42" s="73">
        <v>3</v>
      </c>
      <c r="CI42" s="73">
        <v>0</v>
      </c>
      <c r="CJ42" s="73">
        <v>0</v>
      </c>
      <c r="CK42" s="73">
        <v>0</v>
      </c>
      <c r="CL42" s="73">
        <v>0</v>
      </c>
      <c r="CM42" s="73">
        <v>0</v>
      </c>
      <c r="CO42" s="73" t="s">
        <v>757</v>
      </c>
      <c r="CP42" s="73" t="s">
        <v>702</v>
      </c>
      <c r="CQ42" s="73" t="s">
        <v>716</v>
      </c>
      <c r="CR42" s="73" t="s">
        <v>815</v>
      </c>
    </row>
    <row r="43" spans="1:97" s="73" customFormat="1" x14ac:dyDescent="0.2">
      <c r="A43" s="73">
        <v>48</v>
      </c>
      <c r="B43" s="73" t="s">
        <v>82</v>
      </c>
      <c r="E43" s="73">
        <v>1</v>
      </c>
      <c r="H43" s="73" t="s">
        <v>726</v>
      </c>
      <c r="I43" s="73" t="s">
        <v>82</v>
      </c>
      <c r="O43" s="73">
        <v>1</v>
      </c>
      <c r="U43" s="73" t="s">
        <v>82</v>
      </c>
      <c r="W43" s="73">
        <v>1</v>
      </c>
      <c r="Y43" s="73" t="s">
        <v>146</v>
      </c>
      <c r="AF43" s="73">
        <v>1</v>
      </c>
      <c r="AG43" s="73">
        <v>1</v>
      </c>
      <c r="AH43" s="73">
        <v>1</v>
      </c>
      <c r="AI43" s="73">
        <v>0</v>
      </c>
      <c r="AK43" s="73" t="s">
        <v>816</v>
      </c>
      <c r="AL43" s="74"/>
      <c r="AM43" s="73" t="s">
        <v>82</v>
      </c>
      <c r="AR43" s="73">
        <v>1</v>
      </c>
      <c r="AY43" s="73" t="s">
        <v>146</v>
      </c>
      <c r="BE43" s="73" t="s">
        <v>146</v>
      </c>
      <c r="BF43" s="75"/>
      <c r="BG43" s="75"/>
      <c r="BH43" s="75"/>
      <c r="BI43" s="75"/>
      <c r="BJ43" s="75"/>
      <c r="BK43" s="75"/>
      <c r="BL43" s="73" t="s">
        <v>144</v>
      </c>
      <c r="BM43" s="73" t="s">
        <v>709</v>
      </c>
      <c r="BN43" s="73" t="s">
        <v>144</v>
      </c>
      <c r="BO43" s="73" t="s">
        <v>144</v>
      </c>
      <c r="BP43" s="73">
        <v>0</v>
      </c>
      <c r="BQ43" s="73">
        <v>0</v>
      </c>
      <c r="BR43" s="73" t="s">
        <v>699</v>
      </c>
      <c r="BS43" s="73">
        <v>0</v>
      </c>
      <c r="BT43" s="73">
        <v>0</v>
      </c>
      <c r="BU43" s="73" t="s">
        <v>699</v>
      </c>
      <c r="BV43" s="73">
        <v>0</v>
      </c>
      <c r="BW43" s="73" t="s">
        <v>699</v>
      </c>
      <c r="BY43" s="73" t="s">
        <v>817</v>
      </c>
      <c r="BZ43" s="73">
        <v>1</v>
      </c>
      <c r="CA43" s="73">
        <v>1</v>
      </c>
      <c r="CB43" s="73">
        <v>1</v>
      </c>
      <c r="CF43" s="73">
        <v>0</v>
      </c>
      <c r="CG43" s="73">
        <v>1</v>
      </c>
      <c r="CH43" s="73">
        <v>2</v>
      </c>
      <c r="CI43" s="73">
        <v>0</v>
      </c>
      <c r="CJ43" s="73">
        <v>0</v>
      </c>
      <c r="CK43" s="73">
        <v>0</v>
      </c>
      <c r="CL43" s="73">
        <v>1</v>
      </c>
      <c r="CM43" s="73">
        <v>0</v>
      </c>
      <c r="CO43" s="73" t="s">
        <v>757</v>
      </c>
      <c r="CP43" s="73" t="s">
        <v>702</v>
      </c>
      <c r="CQ43" s="73" t="s">
        <v>703</v>
      </c>
    </row>
    <row r="44" spans="1:97" s="73" customFormat="1" x14ac:dyDescent="0.2">
      <c r="A44" s="73">
        <v>49</v>
      </c>
      <c r="B44" s="73" t="s">
        <v>146</v>
      </c>
      <c r="I44" s="73" t="s">
        <v>146</v>
      </c>
      <c r="U44" s="73" t="s">
        <v>146</v>
      </c>
      <c r="Y44" s="73" t="s">
        <v>146</v>
      </c>
      <c r="AF44" s="73">
        <v>0</v>
      </c>
      <c r="AG44" s="73">
        <v>0</v>
      </c>
      <c r="AH44" s="73">
        <v>0</v>
      </c>
      <c r="AI44" s="73">
        <v>0</v>
      </c>
      <c r="AL44" s="74"/>
      <c r="AM44" s="73" t="s">
        <v>146</v>
      </c>
      <c r="AY44" s="73" t="s">
        <v>146</v>
      </c>
      <c r="BE44" s="73" t="s">
        <v>146</v>
      </c>
      <c r="BF44" s="75"/>
      <c r="BG44" s="75"/>
      <c r="BH44" s="75"/>
      <c r="BI44" s="75"/>
      <c r="BJ44" s="75"/>
      <c r="BK44" s="75"/>
      <c r="BL44" s="73" t="s">
        <v>144</v>
      </c>
      <c r="BM44" s="73" t="s">
        <v>144</v>
      </c>
      <c r="BN44" s="73" t="s">
        <v>144</v>
      </c>
      <c r="BO44" s="73" t="s">
        <v>144</v>
      </c>
      <c r="BP44" s="73">
        <v>0</v>
      </c>
      <c r="BQ44" s="73">
        <v>0</v>
      </c>
      <c r="BR44" s="73">
        <v>0</v>
      </c>
      <c r="BS44" s="73">
        <v>0</v>
      </c>
      <c r="BT44" s="73">
        <v>0</v>
      </c>
      <c r="BU44" s="73">
        <v>0</v>
      </c>
      <c r="BV44" s="73">
        <v>0</v>
      </c>
      <c r="BW44" s="73">
        <v>0</v>
      </c>
      <c r="BZ44" s="73">
        <v>1</v>
      </c>
      <c r="CA44" s="73">
        <v>1</v>
      </c>
      <c r="CF44" s="73">
        <v>0</v>
      </c>
      <c r="CG44" s="73">
        <v>0</v>
      </c>
      <c r="CH44" s="73">
        <v>0</v>
      </c>
      <c r="CI44" s="73">
        <v>1</v>
      </c>
      <c r="CJ44" s="73">
        <v>0</v>
      </c>
      <c r="CK44" s="73">
        <v>0</v>
      </c>
      <c r="CL44" s="73">
        <v>0</v>
      </c>
      <c r="CM44" s="73">
        <v>0</v>
      </c>
      <c r="CO44" s="73" t="s">
        <v>731</v>
      </c>
      <c r="CP44" s="73" t="s">
        <v>728</v>
      </c>
      <c r="CQ44" s="73" t="s">
        <v>734</v>
      </c>
    </row>
    <row r="45" spans="1:97" s="73" customFormat="1" x14ac:dyDescent="0.2">
      <c r="A45" s="73">
        <v>50</v>
      </c>
      <c r="B45" s="73" t="s">
        <v>146</v>
      </c>
      <c r="I45" s="73" t="s">
        <v>146</v>
      </c>
      <c r="U45" s="73" t="s">
        <v>146</v>
      </c>
      <c r="Y45" s="73" t="s">
        <v>146</v>
      </c>
      <c r="AF45" s="73">
        <v>0</v>
      </c>
      <c r="AG45" s="73">
        <v>1</v>
      </c>
      <c r="AH45" s="73">
        <v>0</v>
      </c>
      <c r="AI45" s="73">
        <v>1</v>
      </c>
      <c r="AK45" s="73" t="s">
        <v>818</v>
      </c>
      <c r="AL45" s="74"/>
      <c r="AM45" s="73" t="s">
        <v>146</v>
      </c>
      <c r="AY45" s="73" t="s">
        <v>146</v>
      </c>
      <c r="BE45" s="73" t="s">
        <v>146</v>
      </c>
      <c r="BF45" s="75"/>
      <c r="BG45" s="75"/>
      <c r="BH45" s="75"/>
      <c r="BI45" s="75"/>
      <c r="BJ45" s="75"/>
      <c r="BK45" s="75"/>
      <c r="BL45" s="73" t="s">
        <v>144</v>
      </c>
      <c r="BM45" s="73" t="s">
        <v>697</v>
      </c>
      <c r="BN45" s="73" t="s">
        <v>144</v>
      </c>
      <c r="BO45" s="73" t="s">
        <v>144</v>
      </c>
      <c r="BP45" s="73">
        <v>0</v>
      </c>
      <c r="BQ45" s="73">
        <v>0</v>
      </c>
      <c r="BR45" s="73">
        <v>0</v>
      </c>
      <c r="BS45" s="73">
        <v>0</v>
      </c>
      <c r="BT45" s="73">
        <v>0</v>
      </c>
      <c r="BU45" s="73">
        <v>0</v>
      </c>
      <c r="BV45" s="73">
        <v>0</v>
      </c>
      <c r="BW45" s="73">
        <v>0</v>
      </c>
    </row>
    <row r="46" spans="1:97" s="73" customFormat="1" x14ac:dyDescent="0.2">
      <c r="A46" s="73">
        <v>51</v>
      </c>
      <c r="B46" s="73" t="s">
        <v>146</v>
      </c>
      <c r="I46" s="73" t="s">
        <v>82</v>
      </c>
      <c r="Q46" s="73">
        <v>2</v>
      </c>
      <c r="U46" s="73" t="s">
        <v>146</v>
      </c>
      <c r="Y46" s="73" t="s">
        <v>146</v>
      </c>
      <c r="AF46" s="73">
        <v>0</v>
      </c>
      <c r="AG46" s="73">
        <v>1</v>
      </c>
      <c r="AH46" s="73">
        <v>0</v>
      </c>
      <c r="AI46" s="73">
        <v>0</v>
      </c>
      <c r="AK46" s="73" t="s">
        <v>819</v>
      </c>
      <c r="AL46" s="74"/>
      <c r="AM46" s="73" t="s">
        <v>82</v>
      </c>
      <c r="AP46" s="73">
        <v>2</v>
      </c>
      <c r="AX46" s="73" t="s">
        <v>820</v>
      </c>
      <c r="AY46" s="73" t="s">
        <v>146</v>
      </c>
      <c r="BE46" s="73" t="s">
        <v>146</v>
      </c>
      <c r="BF46" s="75"/>
      <c r="BG46" s="75"/>
      <c r="BH46" s="75"/>
      <c r="BI46" s="75"/>
      <c r="BJ46" s="75"/>
      <c r="BK46" s="75"/>
      <c r="BL46" s="73" t="s">
        <v>698</v>
      </c>
      <c r="BM46" s="73" t="s">
        <v>699</v>
      </c>
      <c r="BN46" s="73" t="s">
        <v>699</v>
      </c>
      <c r="BO46" s="73" t="s">
        <v>698</v>
      </c>
      <c r="BP46" s="73" t="s">
        <v>699</v>
      </c>
      <c r="BQ46" s="73" t="s">
        <v>699</v>
      </c>
      <c r="BR46" s="73" t="s">
        <v>699</v>
      </c>
      <c r="BS46" s="73" t="s">
        <v>698</v>
      </c>
      <c r="BT46" s="73" t="s">
        <v>699</v>
      </c>
      <c r="BU46" s="73" t="s">
        <v>698</v>
      </c>
      <c r="BV46" s="73">
        <v>0</v>
      </c>
      <c r="BW46" s="73" t="s">
        <v>699</v>
      </c>
      <c r="BY46" s="73" t="s">
        <v>821</v>
      </c>
      <c r="BZ46" s="73">
        <v>1</v>
      </c>
      <c r="CA46" s="73">
        <v>1</v>
      </c>
      <c r="CB46" s="73">
        <v>1</v>
      </c>
      <c r="CF46" s="73">
        <v>2</v>
      </c>
      <c r="CG46" s="73">
        <v>0</v>
      </c>
      <c r="CH46" s="73">
        <v>7</v>
      </c>
      <c r="CI46" s="73">
        <v>0</v>
      </c>
      <c r="CJ46" s="73">
        <v>1</v>
      </c>
      <c r="CK46" s="73">
        <v>0</v>
      </c>
      <c r="CL46" s="73">
        <v>0</v>
      </c>
      <c r="CM46" s="73">
        <v>0</v>
      </c>
      <c r="CN46" s="73" t="s">
        <v>822</v>
      </c>
      <c r="CO46" s="73" t="s">
        <v>711</v>
      </c>
      <c r="CP46" s="73" t="s">
        <v>702</v>
      </c>
      <c r="CQ46" s="73" t="s">
        <v>716</v>
      </c>
      <c r="CR46" s="73" t="s">
        <v>330</v>
      </c>
    </row>
    <row r="47" spans="1:97" s="73" customFormat="1" x14ac:dyDescent="0.2">
      <c r="A47" s="73">
        <v>52</v>
      </c>
      <c r="B47" s="73" t="s">
        <v>146</v>
      </c>
      <c r="I47" s="73" t="s">
        <v>146</v>
      </c>
      <c r="U47" s="73" t="s">
        <v>146</v>
      </c>
      <c r="Y47" s="73" t="s">
        <v>146</v>
      </c>
      <c r="AF47" s="73">
        <v>0</v>
      </c>
      <c r="AG47" s="73">
        <v>1</v>
      </c>
      <c r="AH47" s="73">
        <v>0</v>
      </c>
      <c r="AI47" s="73">
        <v>0</v>
      </c>
      <c r="AL47" s="74"/>
      <c r="AM47" s="73" t="s">
        <v>146</v>
      </c>
      <c r="AY47" s="73" t="s">
        <v>146</v>
      </c>
      <c r="BE47" s="73" t="s">
        <v>146</v>
      </c>
      <c r="BF47" s="75"/>
      <c r="BG47" s="75"/>
      <c r="BH47" s="75"/>
      <c r="BI47" s="75"/>
      <c r="BJ47" s="75"/>
      <c r="BK47" s="75"/>
    </row>
    <row r="48" spans="1:97" s="73" customFormat="1" x14ac:dyDescent="0.2">
      <c r="A48" s="73">
        <v>53</v>
      </c>
      <c r="B48" s="73" t="s">
        <v>146</v>
      </c>
      <c r="I48" s="73" t="s">
        <v>146</v>
      </c>
      <c r="U48" s="73" t="s">
        <v>146</v>
      </c>
      <c r="Y48" s="73" t="s">
        <v>146</v>
      </c>
      <c r="AF48" s="73">
        <v>0</v>
      </c>
      <c r="AG48" s="73">
        <v>0</v>
      </c>
      <c r="AH48" s="73">
        <v>0</v>
      </c>
      <c r="AI48" s="73">
        <v>0</v>
      </c>
      <c r="AL48" s="74"/>
      <c r="AM48" s="73" t="s">
        <v>146</v>
      </c>
      <c r="AY48" s="73" t="s">
        <v>146</v>
      </c>
      <c r="BE48" s="73" t="s">
        <v>146</v>
      </c>
      <c r="BF48" s="75"/>
      <c r="BG48" s="75"/>
      <c r="BH48" s="75"/>
      <c r="BI48" s="75"/>
      <c r="BJ48" s="75"/>
      <c r="BK48" s="75"/>
      <c r="BL48" s="73" t="s">
        <v>144</v>
      </c>
      <c r="BM48" s="73" t="s">
        <v>144</v>
      </c>
      <c r="BN48" s="73" t="s">
        <v>698</v>
      </c>
      <c r="BO48" s="73" t="s">
        <v>144</v>
      </c>
      <c r="BP48" s="73">
        <v>0</v>
      </c>
      <c r="BQ48" s="73">
        <v>0</v>
      </c>
      <c r="BR48" s="73">
        <v>0</v>
      </c>
      <c r="BS48" s="73">
        <v>0</v>
      </c>
      <c r="BT48" s="73">
        <v>0</v>
      </c>
      <c r="BU48" s="73" t="s">
        <v>697</v>
      </c>
      <c r="BV48" s="73">
        <v>0</v>
      </c>
      <c r="BW48" s="73">
        <v>0</v>
      </c>
      <c r="BY48" s="73" t="s">
        <v>823</v>
      </c>
    </row>
    <row r="49" spans="1:97" s="73" customFormat="1" x14ac:dyDescent="0.2">
      <c r="A49" s="73">
        <v>54</v>
      </c>
      <c r="B49" s="73" t="s">
        <v>146</v>
      </c>
      <c r="I49" s="73" t="s">
        <v>146</v>
      </c>
      <c r="U49" s="73" t="s">
        <v>146</v>
      </c>
      <c r="Y49" s="73" t="s">
        <v>146</v>
      </c>
      <c r="AF49" s="73">
        <v>0</v>
      </c>
      <c r="AG49" s="73">
        <v>1</v>
      </c>
      <c r="AH49" s="73">
        <v>0</v>
      </c>
      <c r="AI49" s="73">
        <v>0</v>
      </c>
      <c r="AL49" s="74"/>
      <c r="BF49" s="75"/>
      <c r="BG49" s="75"/>
      <c r="BH49" s="75"/>
      <c r="BI49" s="75"/>
      <c r="BJ49" s="75"/>
      <c r="BK49" s="75"/>
    </row>
    <row r="50" spans="1:97" s="73" customFormat="1" x14ac:dyDescent="0.2">
      <c r="A50" s="73">
        <v>55</v>
      </c>
      <c r="B50" s="73" t="s">
        <v>82</v>
      </c>
      <c r="E50" s="73">
        <v>1</v>
      </c>
      <c r="H50" s="73" t="s">
        <v>719</v>
      </c>
      <c r="I50" s="73" t="s">
        <v>146</v>
      </c>
      <c r="U50" s="73" t="s">
        <v>146</v>
      </c>
      <c r="Y50" s="73" t="s">
        <v>146</v>
      </c>
      <c r="AF50" s="73">
        <v>0</v>
      </c>
      <c r="AG50" s="73">
        <v>0</v>
      </c>
      <c r="AH50" s="73">
        <v>0</v>
      </c>
      <c r="AI50" s="73">
        <v>0</v>
      </c>
      <c r="AL50" s="74"/>
      <c r="AM50" s="73" t="s">
        <v>146</v>
      </c>
      <c r="AY50" s="73" t="s">
        <v>146</v>
      </c>
      <c r="BE50" s="73" t="s">
        <v>146</v>
      </c>
      <c r="BF50" s="75"/>
      <c r="BG50" s="75"/>
      <c r="BH50" s="75"/>
      <c r="BI50" s="75"/>
      <c r="BJ50" s="75"/>
      <c r="BK50" s="75"/>
      <c r="BL50" s="73" t="s">
        <v>144</v>
      </c>
      <c r="BM50" s="73" t="s">
        <v>699</v>
      </c>
      <c r="BN50" s="73" t="s">
        <v>699</v>
      </c>
      <c r="BO50" s="73" t="s">
        <v>144</v>
      </c>
      <c r="BP50" s="73">
        <v>0</v>
      </c>
      <c r="BQ50" s="73">
        <v>0</v>
      </c>
      <c r="BR50" s="73">
        <v>0</v>
      </c>
      <c r="BS50" s="73">
        <v>0</v>
      </c>
      <c r="BT50" s="73">
        <v>0</v>
      </c>
      <c r="BU50" s="73">
        <v>0</v>
      </c>
      <c r="BV50" s="73">
        <v>0</v>
      </c>
      <c r="BW50" s="73" t="s">
        <v>699</v>
      </c>
      <c r="BZ50" s="73">
        <v>1</v>
      </c>
      <c r="CA50" s="73">
        <v>1</v>
      </c>
      <c r="CB50" s="73">
        <v>1</v>
      </c>
      <c r="CF50" s="73">
        <v>0</v>
      </c>
      <c r="CG50" s="73">
        <v>0</v>
      </c>
      <c r="CH50" s="73">
        <v>1</v>
      </c>
      <c r="CI50" s="73">
        <v>0</v>
      </c>
      <c r="CJ50" s="73">
        <v>0</v>
      </c>
      <c r="CK50" s="73">
        <v>0</v>
      </c>
      <c r="CL50" s="73">
        <v>0</v>
      </c>
      <c r="CM50" s="73">
        <v>0</v>
      </c>
      <c r="CO50" s="73" t="s">
        <v>757</v>
      </c>
      <c r="CP50" s="73" t="s">
        <v>824</v>
      </c>
      <c r="CQ50" s="73" t="s">
        <v>707</v>
      </c>
    </row>
    <row r="51" spans="1:97" s="73" customFormat="1" x14ac:dyDescent="0.2">
      <c r="A51" s="73">
        <v>57</v>
      </c>
      <c r="B51" s="73" t="s">
        <v>146</v>
      </c>
      <c r="I51" s="73" t="s">
        <v>146</v>
      </c>
      <c r="U51" s="73" t="s">
        <v>146</v>
      </c>
      <c r="Y51" s="73" t="s">
        <v>146</v>
      </c>
      <c r="AF51" s="73">
        <v>0</v>
      </c>
      <c r="AG51" s="73">
        <v>0</v>
      </c>
      <c r="AH51" s="73">
        <v>0</v>
      </c>
      <c r="AI51" s="73">
        <v>0</v>
      </c>
      <c r="AL51" s="74"/>
      <c r="AM51" s="73" t="s">
        <v>146</v>
      </c>
      <c r="AY51" s="73" t="s">
        <v>146</v>
      </c>
      <c r="BF51" s="75"/>
      <c r="BG51" s="75"/>
      <c r="BH51" s="75"/>
      <c r="BI51" s="75"/>
      <c r="BJ51" s="75"/>
      <c r="BK51" s="75"/>
    </row>
    <row r="52" spans="1:97" s="73" customFormat="1" ht="25.5" x14ac:dyDescent="0.2">
      <c r="A52" s="73">
        <v>58</v>
      </c>
      <c r="B52" s="73" t="s">
        <v>82</v>
      </c>
      <c r="E52" s="73">
        <v>1</v>
      </c>
      <c r="G52" s="73">
        <v>1</v>
      </c>
      <c r="H52" s="76" t="s">
        <v>825</v>
      </c>
      <c r="I52" s="73" t="s">
        <v>146</v>
      </c>
      <c r="U52" s="73" t="s">
        <v>146</v>
      </c>
      <c r="Y52" s="73" t="s">
        <v>146</v>
      </c>
      <c r="AF52" s="73">
        <v>0</v>
      </c>
      <c r="AG52" s="73">
        <v>1</v>
      </c>
      <c r="AH52" s="73">
        <v>0</v>
      </c>
      <c r="AI52" s="73">
        <v>0</v>
      </c>
      <c r="AL52" s="74"/>
      <c r="AM52" s="73" t="s">
        <v>82</v>
      </c>
      <c r="AN52" s="73">
        <v>1</v>
      </c>
      <c r="AR52" s="73">
        <v>1</v>
      </c>
      <c r="AY52" s="73" t="s">
        <v>146</v>
      </c>
      <c r="BE52" s="73" t="s">
        <v>146</v>
      </c>
      <c r="BF52" s="75"/>
      <c r="BG52" s="75"/>
      <c r="BH52" s="75">
        <v>1</v>
      </c>
      <c r="BI52" s="75"/>
      <c r="BJ52" s="75"/>
      <c r="BK52" s="75"/>
      <c r="BL52" s="73" t="s">
        <v>144</v>
      </c>
      <c r="BM52" s="73" t="s">
        <v>698</v>
      </c>
      <c r="BN52" s="73" t="s">
        <v>697</v>
      </c>
      <c r="BO52" s="73" t="s">
        <v>144</v>
      </c>
      <c r="BP52" s="73">
        <v>0</v>
      </c>
      <c r="BQ52" s="73">
        <v>0</v>
      </c>
      <c r="BR52" s="73" t="s">
        <v>709</v>
      </c>
      <c r="BS52" s="73">
        <v>0</v>
      </c>
      <c r="BT52" s="73">
        <v>0</v>
      </c>
      <c r="BU52" s="73" t="s">
        <v>699</v>
      </c>
      <c r="BV52" s="73">
        <v>0</v>
      </c>
      <c r="BW52" s="73">
        <v>0</v>
      </c>
      <c r="BZ52" s="73">
        <v>1</v>
      </c>
      <c r="CA52" s="73">
        <v>1</v>
      </c>
      <c r="CB52" s="73">
        <v>1</v>
      </c>
      <c r="CF52" s="73">
        <v>0</v>
      </c>
      <c r="CG52" s="73">
        <v>0</v>
      </c>
      <c r="CH52" s="73">
        <v>1</v>
      </c>
      <c r="CI52" s="73">
        <v>1</v>
      </c>
      <c r="CJ52" s="73">
        <v>0</v>
      </c>
      <c r="CK52" s="73">
        <v>0</v>
      </c>
      <c r="CL52" s="73">
        <v>0</v>
      </c>
      <c r="CM52" s="73">
        <v>0</v>
      </c>
      <c r="CO52" s="73" t="s">
        <v>701</v>
      </c>
      <c r="CP52" s="73" t="s">
        <v>702</v>
      </c>
      <c r="CQ52" s="73" t="s">
        <v>707</v>
      </c>
    </row>
    <row r="53" spans="1:97" s="73" customFormat="1" x14ac:dyDescent="0.2">
      <c r="A53" s="73">
        <v>59</v>
      </c>
      <c r="B53" s="73" t="s">
        <v>146</v>
      </c>
      <c r="I53" s="73" t="s">
        <v>82</v>
      </c>
      <c r="M53" s="73">
        <v>1</v>
      </c>
      <c r="U53" s="73" t="s">
        <v>146</v>
      </c>
      <c r="Y53" s="73" t="s">
        <v>146</v>
      </c>
      <c r="AF53" s="73">
        <v>0</v>
      </c>
      <c r="AG53" s="73">
        <v>0</v>
      </c>
      <c r="AH53" s="73">
        <v>0</v>
      </c>
      <c r="AI53" s="73">
        <v>0</v>
      </c>
      <c r="AL53" s="74"/>
      <c r="AM53" s="73" t="s">
        <v>146</v>
      </c>
      <c r="AY53" s="73" t="s">
        <v>146</v>
      </c>
      <c r="BE53" s="73" t="s">
        <v>146</v>
      </c>
      <c r="BF53" s="75"/>
      <c r="BG53" s="75"/>
      <c r="BH53" s="75"/>
      <c r="BI53" s="75"/>
      <c r="BJ53" s="75"/>
      <c r="BK53" s="75"/>
      <c r="BL53" s="73" t="s">
        <v>144</v>
      </c>
      <c r="BM53" s="73" t="s">
        <v>698</v>
      </c>
      <c r="BN53" s="73" t="s">
        <v>697</v>
      </c>
      <c r="BO53" s="73" t="s">
        <v>697</v>
      </c>
      <c r="BP53" s="73" t="s">
        <v>697</v>
      </c>
      <c r="BQ53" s="73">
        <v>0</v>
      </c>
      <c r="BR53" s="73" t="s">
        <v>697</v>
      </c>
      <c r="BS53" s="73" t="s">
        <v>697</v>
      </c>
      <c r="BT53" s="73">
        <v>0</v>
      </c>
      <c r="BU53" s="73" t="s">
        <v>697</v>
      </c>
      <c r="BV53" s="73">
        <v>0</v>
      </c>
      <c r="BW53" s="73" t="s">
        <v>709</v>
      </c>
      <c r="BY53" s="73" t="s">
        <v>826</v>
      </c>
      <c r="BZ53" s="73">
        <v>1</v>
      </c>
      <c r="CA53" s="73">
        <v>1</v>
      </c>
      <c r="CB53" s="73">
        <v>1</v>
      </c>
      <c r="CC53" s="73">
        <v>1</v>
      </c>
      <c r="CD53" s="73">
        <v>1</v>
      </c>
      <c r="CE53" s="73" t="s">
        <v>827</v>
      </c>
      <c r="CF53" s="73">
        <v>1</v>
      </c>
      <c r="CG53" s="73">
        <v>0</v>
      </c>
      <c r="CH53" s="73">
        <v>2</v>
      </c>
      <c r="CI53" s="73">
        <v>1</v>
      </c>
      <c r="CJ53" s="73">
        <v>0</v>
      </c>
      <c r="CK53" s="73">
        <v>1</v>
      </c>
      <c r="CL53" s="73">
        <v>1</v>
      </c>
      <c r="CM53" s="73">
        <v>0</v>
      </c>
      <c r="CO53" s="73" t="s">
        <v>711</v>
      </c>
      <c r="CP53" s="73" t="s">
        <v>702</v>
      </c>
      <c r="CQ53" s="73" t="s">
        <v>707</v>
      </c>
    </row>
    <row r="54" spans="1:97" s="73" customFormat="1" x14ac:dyDescent="0.2">
      <c r="A54" s="73">
        <v>60</v>
      </c>
      <c r="B54" s="73" t="s">
        <v>146</v>
      </c>
      <c r="I54" s="73" t="s">
        <v>146</v>
      </c>
      <c r="U54" s="73" t="s">
        <v>146</v>
      </c>
      <c r="Y54" s="73" t="s">
        <v>146</v>
      </c>
      <c r="AF54" s="73">
        <v>0</v>
      </c>
      <c r="AG54" s="73">
        <v>1</v>
      </c>
      <c r="AH54" s="73">
        <v>0</v>
      </c>
      <c r="AI54" s="73">
        <v>0</v>
      </c>
      <c r="AJ54" s="73" t="s">
        <v>828</v>
      </c>
      <c r="AK54" s="73" t="s">
        <v>829</v>
      </c>
      <c r="AL54" s="74"/>
      <c r="AM54" s="73" t="s">
        <v>82</v>
      </c>
      <c r="AY54" s="73" t="s">
        <v>146</v>
      </c>
      <c r="BE54" s="73" t="s">
        <v>146</v>
      </c>
      <c r="BF54" s="75"/>
      <c r="BG54" s="75"/>
      <c r="BH54" s="75"/>
      <c r="BI54" s="75"/>
      <c r="BJ54" s="75"/>
      <c r="BK54" s="75"/>
      <c r="BL54" s="73" t="s">
        <v>144</v>
      </c>
      <c r="BM54" s="73" t="s">
        <v>697</v>
      </c>
      <c r="BN54" s="73" t="s">
        <v>699</v>
      </c>
      <c r="BO54" s="73" t="s">
        <v>698</v>
      </c>
      <c r="BP54" s="73" t="s">
        <v>697</v>
      </c>
      <c r="BQ54" s="73">
        <v>0</v>
      </c>
      <c r="BR54" s="73">
        <v>0</v>
      </c>
      <c r="BS54" s="73">
        <v>0</v>
      </c>
      <c r="BT54" s="73">
        <v>0</v>
      </c>
      <c r="BU54" s="73" t="s">
        <v>698</v>
      </c>
      <c r="BV54" s="73">
        <v>0</v>
      </c>
      <c r="BW54" s="73" t="s">
        <v>709</v>
      </c>
      <c r="BY54" s="73" t="s">
        <v>830</v>
      </c>
      <c r="BZ54" s="73">
        <v>1</v>
      </c>
      <c r="CA54" s="73">
        <v>1</v>
      </c>
      <c r="CC54" s="73">
        <v>1</v>
      </c>
      <c r="CE54" s="73" t="s">
        <v>831</v>
      </c>
      <c r="CF54" s="73">
        <v>1</v>
      </c>
      <c r="CG54" s="73">
        <v>0</v>
      </c>
      <c r="CH54" s="73">
        <v>2</v>
      </c>
      <c r="CI54" s="73">
        <v>0</v>
      </c>
      <c r="CJ54" s="73">
        <v>0</v>
      </c>
      <c r="CK54" s="73">
        <v>0</v>
      </c>
      <c r="CL54" s="73">
        <v>0</v>
      </c>
      <c r="CM54" s="73">
        <v>0</v>
      </c>
      <c r="CN54" s="73" t="s">
        <v>832</v>
      </c>
      <c r="CO54" s="73" t="s">
        <v>731</v>
      </c>
      <c r="CP54" s="73" t="s">
        <v>833</v>
      </c>
      <c r="CQ54" s="73" t="s">
        <v>716</v>
      </c>
      <c r="CR54" s="73" t="s">
        <v>834</v>
      </c>
      <c r="CS54" s="73" t="s">
        <v>835</v>
      </c>
    </row>
    <row r="55" spans="1:97" s="73" customFormat="1" x14ac:dyDescent="0.2">
      <c r="A55" s="73">
        <v>61</v>
      </c>
      <c r="B55" s="73" t="s">
        <v>146</v>
      </c>
      <c r="I55" s="73" t="s">
        <v>146</v>
      </c>
      <c r="U55" s="73" t="s">
        <v>146</v>
      </c>
      <c r="Y55" s="73" t="s">
        <v>146</v>
      </c>
      <c r="AF55" s="73">
        <v>0</v>
      </c>
      <c r="AG55" s="73">
        <v>1</v>
      </c>
      <c r="AH55" s="73">
        <v>1</v>
      </c>
      <c r="AI55" s="73">
        <v>1</v>
      </c>
      <c r="AL55" s="74"/>
      <c r="AM55" s="73" t="s">
        <v>146</v>
      </c>
      <c r="AY55" s="73" t="s">
        <v>146</v>
      </c>
      <c r="BE55" s="73" t="s">
        <v>146</v>
      </c>
      <c r="BF55" s="75"/>
      <c r="BG55" s="75"/>
      <c r="BH55" s="75"/>
      <c r="BI55" s="75"/>
      <c r="BJ55" s="75"/>
      <c r="BK55" s="75"/>
      <c r="BL55" s="73" t="s">
        <v>144</v>
      </c>
      <c r="BM55" s="73" t="s">
        <v>697</v>
      </c>
      <c r="BN55" s="73" t="s">
        <v>697</v>
      </c>
      <c r="BO55" s="73" t="s">
        <v>144</v>
      </c>
      <c r="BP55" s="73" t="s">
        <v>697</v>
      </c>
      <c r="BQ55" s="73">
        <v>0</v>
      </c>
      <c r="BR55" s="73">
        <v>0</v>
      </c>
      <c r="BS55" s="73">
        <v>0</v>
      </c>
      <c r="BT55" s="73">
        <v>0</v>
      </c>
      <c r="BU55" s="73">
        <v>0</v>
      </c>
      <c r="BV55" s="73">
        <v>0</v>
      </c>
      <c r="BW55" s="73">
        <v>0</v>
      </c>
      <c r="BZ55" s="73">
        <v>1</v>
      </c>
      <c r="CA55" s="73">
        <v>1</v>
      </c>
      <c r="CC55" s="73">
        <v>1</v>
      </c>
      <c r="CF55" s="73">
        <v>0</v>
      </c>
      <c r="CG55" s="73">
        <v>0</v>
      </c>
      <c r="CH55" s="73">
        <v>1</v>
      </c>
      <c r="CI55" s="73">
        <v>0</v>
      </c>
      <c r="CJ55" s="73">
        <v>0</v>
      </c>
      <c r="CK55" s="73">
        <v>0</v>
      </c>
      <c r="CL55" s="73">
        <v>0</v>
      </c>
      <c r="CM55" s="73">
        <v>0</v>
      </c>
      <c r="CO55" s="73" t="s">
        <v>731</v>
      </c>
      <c r="CP55" s="73" t="s">
        <v>836</v>
      </c>
      <c r="CQ55" s="73" t="s">
        <v>707</v>
      </c>
    </row>
    <row r="56" spans="1:97" s="73" customFormat="1" x14ac:dyDescent="0.2">
      <c r="A56" s="73">
        <v>63</v>
      </c>
      <c r="B56" s="73" t="s">
        <v>146</v>
      </c>
      <c r="I56" s="73" t="s">
        <v>146</v>
      </c>
      <c r="U56" s="73" t="s">
        <v>146</v>
      </c>
      <c r="V56" s="73">
        <v>1</v>
      </c>
      <c r="Y56" s="73" t="s">
        <v>146</v>
      </c>
      <c r="AF56" s="73">
        <v>0</v>
      </c>
      <c r="AG56" s="73">
        <v>1</v>
      </c>
      <c r="AH56" s="73">
        <v>1</v>
      </c>
      <c r="AI56" s="73">
        <v>0</v>
      </c>
      <c r="AK56" s="73" t="s">
        <v>837</v>
      </c>
      <c r="AL56" s="74"/>
      <c r="AM56" s="73" t="s">
        <v>146</v>
      </c>
      <c r="AY56" s="73" t="s">
        <v>146</v>
      </c>
      <c r="BE56" s="73" t="s">
        <v>146</v>
      </c>
      <c r="BF56" s="75"/>
      <c r="BG56" s="75"/>
      <c r="BH56" s="75"/>
      <c r="BI56" s="75"/>
      <c r="BJ56" s="75"/>
      <c r="BK56" s="75"/>
      <c r="BL56" s="73" t="s">
        <v>144</v>
      </c>
      <c r="BM56" s="73" t="s">
        <v>698</v>
      </c>
      <c r="BN56" s="73" t="s">
        <v>699</v>
      </c>
      <c r="BO56" s="73" t="s">
        <v>144</v>
      </c>
      <c r="BP56" s="73" t="s">
        <v>698</v>
      </c>
      <c r="BQ56" s="73">
        <v>0</v>
      </c>
      <c r="BR56" s="73">
        <v>0</v>
      </c>
      <c r="BS56" s="73">
        <v>0</v>
      </c>
      <c r="BT56" s="73">
        <v>0</v>
      </c>
      <c r="BU56" s="73" t="s">
        <v>697</v>
      </c>
      <c r="BV56" s="73">
        <v>0</v>
      </c>
      <c r="BW56" s="73" t="s">
        <v>698</v>
      </c>
      <c r="BY56" s="73" t="s">
        <v>838</v>
      </c>
      <c r="BZ56" s="73">
        <v>1</v>
      </c>
      <c r="CA56" s="73">
        <v>1</v>
      </c>
      <c r="CB56" s="73">
        <v>1</v>
      </c>
      <c r="CF56" s="73">
        <v>0</v>
      </c>
      <c r="CG56" s="73">
        <v>0</v>
      </c>
      <c r="CH56" s="73">
        <v>1</v>
      </c>
      <c r="CI56" s="73">
        <v>0</v>
      </c>
      <c r="CJ56" s="73">
        <v>0</v>
      </c>
      <c r="CK56" s="73">
        <v>0</v>
      </c>
      <c r="CL56" s="73">
        <v>0</v>
      </c>
      <c r="CM56" s="73">
        <v>0</v>
      </c>
      <c r="CO56" s="73" t="s">
        <v>711</v>
      </c>
      <c r="CP56" s="73" t="s">
        <v>771</v>
      </c>
      <c r="CQ56" s="73" t="s">
        <v>707</v>
      </c>
    </row>
    <row r="57" spans="1:97" s="73" customFormat="1" x14ac:dyDescent="0.2">
      <c r="A57" s="73">
        <v>67</v>
      </c>
      <c r="B57" s="73" t="s">
        <v>146</v>
      </c>
      <c r="I57" s="73" t="s">
        <v>146</v>
      </c>
      <c r="U57" s="73" t="s">
        <v>146</v>
      </c>
      <c r="Y57" s="73" t="s">
        <v>146</v>
      </c>
      <c r="AF57" s="73">
        <v>0</v>
      </c>
      <c r="AG57" s="73">
        <v>0</v>
      </c>
      <c r="AH57" s="73">
        <v>0</v>
      </c>
      <c r="AI57" s="73">
        <v>0</v>
      </c>
      <c r="AL57" s="74"/>
      <c r="AM57" s="73" t="s">
        <v>82</v>
      </c>
      <c r="AP57" s="73">
        <v>1</v>
      </c>
      <c r="AX57" s="73" t="s">
        <v>319</v>
      </c>
      <c r="AY57" s="73" t="s">
        <v>146</v>
      </c>
      <c r="BE57" s="73" t="s">
        <v>82</v>
      </c>
      <c r="BF57" s="75"/>
      <c r="BG57" s="75"/>
      <c r="BH57" s="75"/>
      <c r="BI57" s="75">
        <v>0</v>
      </c>
      <c r="BJ57" s="75">
        <v>1</v>
      </c>
      <c r="BK57" s="75"/>
      <c r="BL57" s="73" t="s">
        <v>697</v>
      </c>
      <c r="BM57" s="73" t="s">
        <v>144</v>
      </c>
      <c r="BN57" s="73" t="s">
        <v>699</v>
      </c>
      <c r="BO57" s="73" t="s">
        <v>144</v>
      </c>
      <c r="BP57" s="73" t="s">
        <v>697</v>
      </c>
      <c r="BQ57" s="73" t="s">
        <v>699</v>
      </c>
      <c r="BR57" s="73">
        <v>0</v>
      </c>
      <c r="BS57" s="73">
        <v>0</v>
      </c>
      <c r="BT57" s="73">
        <v>0</v>
      </c>
      <c r="BU57" s="73" t="s">
        <v>697</v>
      </c>
      <c r="BV57" s="73">
        <v>0</v>
      </c>
      <c r="BW57" s="73" t="s">
        <v>699</v>
      </c>
      <c r="BZ57" s="73">
        <v>1</v>
      </c>
      <c r="CA57" s="73">
        <v>1</v>
      </c>
      <c r="CB57" s="73">
        <v>1</v>
      </c>
      <c r="CF57" s="73">
        <v>0</v>
      </c>
      <c r="CG57" s="73">
        <v>0</v>
      </c>
      <c r="CH57" s="73">
        <v>1</v>
      </c>
      <c r="CI57" s="73">
        <v>0</v>
      </c>
      <c r="CJ57" s="73">
        <v>0</v>
      </c>
      <c r="CK57" s="73">
        <v>0</v>
      </c>
      <c r="CL57" s="73">
        <v>1</v>
      </c>
      <c r="CM57" s="73">
        <v>0</v>
      </c>
      <c r="CN57" s="73" t="s">
        <v>839</v>
      </c>
      <c r="CO57" s="73" t="s">
        <v>731</v>
      </c>
      <c r="CP57" s="73" t="s">
        <v>840</v>
      </c>
      <c r="CQ57" s="73" t="s">
        <v>707</v>
      </c>
      <c r="CR57" s="73" t="s">
        <v>841</v>
      </c>
    </row>
    <row r="58" spans="1:97" s="73" customFormat="1" x14ac:dyDescent="0.2">
      <c r="A58" s="73">
        <v>69</v>
      </c>
      <c r="B58" s="73" t="s">
        <v>82</v>
      </c>
      <c r="E58" s="73">
        <v>1</v>
      </c>
      <c r="H58" s="73" t="s">
        <v>787</v>
      </c>
      <c r="I58" s="73" t="s">
        <v>82</v>
      </c>
      <c r="N58" s="73">
        <v>1</v>
      </c>
      <c r="U58" s="73" t="s">
        <v>146</v>
      </c>
      <c r="Y58" s="73" t="s">
        <v>146</v>
      </c>
      <c r="AF58" s="73">
        <v>0</v>
      </c>
      <c r="AG58" s="73">
        <v>0</v>
      </c>
      <c r="AH58" s="73">
        <v>0</v>
      </c>
      <c r="AI58" s="73">
        <v>0</v>
      </c>
      <c r="AL58" s="74"/>
      <c r="AM58" s="73" t="s">
        <v>146</v>
      </c>
      <c r="AY58" s="73" t="s">
        <v>146</v>
      </c>
      <c r="BE58" s="73" t="s">
        <v>146</v>
      </c>
      <c r="BF58" s="75"/>
      <c r="BG58" s="75"/>
      <c r="BH58" s="75"/>
      <c r="BI58" s="75"/>
      <c r="BJ58" s="75"/>
      <c r="BK58" s="75"/>
      <c r="BL58" s="73" t="s">
        <v>144</v>
      </c>
      <c r="BM58" s="73" t="s">
        <v>709</v>
      </c>
      <c r="BN58" s="73" t="s">
        <v>699</v>
      </c>
      <c r="BO58" s="73" t="s">
        <v>698</v>
      </c>
      <c r="BP58" s="73" t="s">
        <v>697</v>
      </c>
      <c r="BQ58" s="73">
        <v>0</v>
      </c>
      <c r="BR58" s="73">
        <v>0</v>
      </c>
      <c r="BS58" s="73">
        <v>0</v>
      </c>
      <c r="BT58" s="73">
        <v>0</v>
      </c>
      <c r="BU58" s="73" t="s">
        <v>698</v>
      </c>
      <c r="BV58" s="73">
        <v>0</v>
      </c>
      <c r="BW58" s="73" t="s">
        <v>699</v>
      </c>
      <c r="BZ58" s="73">
        <v>1</v>
      </c>
      <c r="CA58" s="73">
        <v>1</v>
      </c>
      <c r="CF58" s="73">
        <v>0</v>
      </c>
      <c r="CG58" s="73">
        <v>0</v>
      </c>
      <c r="CH58" s="73">
        <v>1</v>
      </c>
      <c r="CI58" s="73">
        <v>0</v>
      </c>
      <c r="CJ58" s="73">
        <v>0</v>
      </c>
      <c r="CK58" s="73">
        <v>0</v>
      </c>
      <c r="CL58" s="73">
        <v>0</v>
      </c>
      <c r="CM58" s="73">
        <v>0</v>
      </c>
      <c r="CN58" s="73" t="s">
        <v>842</v>
      </c>
      <c r="CO58" s="73" t="s">
        <v>731</v>
      </c>
      <c r="CP58" s="73" t="s">
        <v>824</v>
      </c>
      <c r="CQ58" s="73" t="s">
        <v>707</v>
      </c>
      <c r="CR58" s="73" t="s">
        <v>843</v>
      </c>
      <c r="CS58" s="73" t="s">
        <v>844</v>
      </c>
    </row>
    <row r="59" spans="1:97" s="73" customFormat="1" x14ac:dyDescent="0.2">
      <c r="A59" s="73">
        <v>70</v>
      </c>
      <c r="B59" s="73" t="s">
        <v>146</v>
      </c>
      <c r="I59" s="73" t="s">
        <v>146</v>
      </c>
      <c r="U59" s="73" t="s">
        <v>146</v>
      </c>
      <c r="Y59" s="73" t="s">
        <v>146</v>
      </c>
      <c r="AF59" s="73">
        <v>0</v>
      </c>
      <c r="AG59" s="73">
        <v>0</v>
      </c>
      <c r="AH59" s="73">
        <v>0</v>
      </c>
      <c r="AI59" s="73">
        <v>0</v>
      </c>
      <c r="AL59" s="74"/>
      <c r="AM59" s="73" t="s">
        <v>146</v>
      </c>
      <c r="AY59" s="73" t="s">
        <v>146</v>
      </c>
      <c r="BE59" s="73" t="s">
        <v>146</v>
      </c>
      <c r="BF59" s="75"/>
      <c r="BG59" s="75"/>
      <c r="BH59" s="75"/>
      <c r="BI59" s="75"/>
      <c r="BJ59" s="75"/>
      <c r="BK59" s="75"/>
      <c r="BL59" s="73" t="s">
        <v>698</v>
      </c>
      <c r="BM59" s="73" t="s">
        <v>698</v>
      </c>
      <c r="BN59" s="73" t="s">
        <v>697</v>
      </c>
      <c r="BO59" s="73" t="s">
        <v>697</v>
      </c>
      <c r="BP59" s="73" t="s">
        <v>697</v>
      </c>
      <c r="BQ59" s="73" t="s">
        <v>698</v>
      </c>
      <c r="BR59" s="73" t="s">
        <v>698</v>
      </c>
      <c r="BS59" s="73" t="s">
        <v>698</v>
      </c>
      <c r="BT59" s="73" t="s">
        <v>698</v>
      </c>
      <c r="BU59" s="73">
        <v>0</v>
      </c>
      <c r="BV59" s="73" t="s">
        <v>698</v>
      </c>
      <c r="BW59" s="73" t="s">
        <v>698</v>
      </c>
      <c r="BZ59" s="73">
        <v>1</v>
      </c>
      <c r="CA59" s="73">
        <v>1</v>
      </c>
      <c r="CB59" s="73">
        <v>1</v>
      </c>
      <c r="CC59" s="73">
        <v>1</v>
      </c>
      <c r="CD59" s="73">
        <v>1</v>
      </c>
      <c r="CF59" s="73">
        <v>1</v>
      </c>
      <c r="CG59" s="73">
        <v>0</v>
      </c>
      <c r="CH59" s="73">
        <v>0</v>
      </c>
      <c r="CI59" s="73">
        <v>0</v>
      </c>
      <c r="CJ59" s="73">
        <v>0</v>
      </c>
      <c r="CK59" s="73">
        <v>1</v>
      </c>
      <c r="CL59" s="73">
        <v>0</v>
      </c>
      <c r="CM59" s="73">
        <v>0</v>
      </c>
      <c r="CO59" s="73" t="s">
        <v>701</v>
      </c>
      <c r="CP59" s="73" t="s">
        <v>771</v>
      </c>
      <c r="CQ59" s="73" t="s">
        <v>707</v>
      </c>
      <c r="CR59" s="73" t="s">
        <v>845</v>
      </c>
    </row>
    <row r="60" spans="1:97" s="73" customFormat="1" x14ac:dyDescent="0.2">
      <c r="A60" s="73">
        <v>71</v>
      </c>
      <c r="B60" s="73" t="s">
        <v>146</v>
      </c>
      <c r="I60" s="73" t="s">
        <v>146</v>
      </c>
      <c r="U60" s="73" t="s">
        <v>146</v>
      </c>
      <c r="Y60" s="73" t="s">
        <v>146</v>
      </c>
      <c r="AF60" s="73">
        <v>0</v>
      </c>
      <c r="AG60" s="73">
        <v>1</v>
      </c>
      <c r="AH60" s="73">
        <v>0</v>
      </c>
      <c r="AI60" s="73">
        <v>0</v>
      </c>
      <c r="AJ60" s="73" t="s">
        <v>846</v>
      </c>
      <c r="AK60" s="73" t="s">
        <v>847</v>
      </c>
      <c r="AL60" s="74"/>
      <c r="AM60" s="73" t="s">
        <v>146</v>
      </c>
      <c r="AY60" s="73" t="s">
        <v>146</v>
      </c>
      <c r="BE60" s="73" t="s">
        <v>146</v>
      </c>
      <c r="BF60" s="75"/>
      <c r="BG60" s="75"/>
      <c r="BH60" s="75"/>
      <c r="BI60" s="75"/>
      <c r="BJ60" s="75"/>
      <c r="BK60" s="75"/>
      <c r="BL60" s="73" t="s">
        <v>144</v>
      </c>
      <c r="BM60" s="73" t="s">
        <v>699</v>
      </c>
      <c r="BN60" s="73" t="s">
        <v>697</v>
      </c>
      <c r="BO60" s="73" t="s">
        <v>144</v>
      </c>
      <c r="BP60" s="73" t="s">
        <v>697</v>
      </c>
      <c r="BQ60" s="73" t="s">
        <v>697</v>
      </c>
      <c r="BR60" s="73" t="s">
        <v>697</v>
      </c>
      <c r="BS60" s="73">
        <v>0</v>
      </c>
      <c r="BT60" s="73" t="s">
        <v>699</v>
      </c>
      <c r="BU60" s="73">
        <v>0</v>
      </c>
      <c r="BV60" s="73">
        <v>0</v>
      </c>
      <c r="BW60" s="73" t="s">
        <v>697</v>
      </c>
    </row>
    <row r="61" spans="1:97" s="73" customFormat="1" x14ac:dyDescent="0.2">
      <c r="A61" s="73">
        <v>72</v>
      </c>
      <c r="B61" s="73" t="s">
        <v>146</v>
      </c>
      <c r="I61" s="73" t="s">
        <v>146</v>
      </c>
      <c r="U61" s="73" t="s">
        <v>146</v>
      </c>
      <c r="Y61" s="73" t="s">
        <v>146</v>
      </c>
      <c r="AF61" s="73">
        <v>0</v>
      </c>
      <c r="AG61" s="73">
        <v>1</v>
      </c>
      <c r="AH61" s="73">
        <v>1</v>
      </c>
      <c r="AI61" s="73">
        <v>0</v>
      </c>
      <c r="AK61" s="73" t="s">
        <v>848</v>
      </c>
      <c r="AL61" s="74"/>
      <c r="AM61" s="73" t="s">
        <v>146</v>
      </c>
      <c r="AY61" s="73" t="s">
        <v>146</v>
      </c>
      <c r="BE61" s="73" t="s">
        <v>146</v>
      </c>
      <c r="BF61" s="75"/>
      <c r="BG61" s="75"/>
      <c r="BH61" s="75"/>
      <c r="BI61" s="75"/>
      <c r="BJ61" s="75"/>
      <c r="BK61" s="75"/>
      <c r="BL61" s="73" t="s">
        <v>144</v>
      </c>
      <c r="BM61" s="73" t="s">
        <v>699</v>
      </c>
      <c r="BN61" s="73" t="s">
        <v>697</v>
      </c>
      <c r="BO61" s="73" t="s">
        <v>709</v>
      </c>
      <c r="BP61" s="73" t="s">
        <v>697</v>
      </c>
      <c r="BQ61" s="73" t="s">
        <v>697</v>
      </c>
      <c r="BR61" s="73" t="s">
        <v>697</v>
      </c>
      <c r="BS61" s="73" t="s">
        <v>698</v>
      </c>
      <c r="BT61" s="73" t="s">
        <v>698</v>
      </c>
      <c r="BU61" s="73">
        <v>0</v>
      </c>
      <c r="BV61" s="73">
        <v>0</v>
      </c>
      <c r="BW61" s="73" t="s">
        <v>697</v>
      </c>
      <c r="BY61" s="73" t="s">
        <v>849</v>
      </c>
    </row>
    <row r="62" spans="1:97" s="73" customFormat="1" x14ac:dyDescent="0.2">
      <c r="A62" s="73">
        <v>73</v>
      </c>
      <c r="B62" s="73" t="s">
        <v>146</v>
      </c>
      <c r="I62" s="73" t="s">
        <v>146</v>
      </c>
      <c r="U62" s="73" t="s">
        <v>146</v>
      </c>
      <c r="Y62" s="73" t="s">
        <v>146</v>
      </c>
      <c r="AF62" s="73">
        <v>0</v>
      </c>
      <c r="AG62" s="73">
        <v>1</v>
      </c>
      <c r="AH62" s="73">
        <v>0</v>
      </c>
      <c r="AI62" s="73">
        <v>0</v>
      </c>
      <c r="AK62" s="73" t="s">
        <v>850</v>
      </c>
      <c r="AL62" s="74"/>
      <c r="AM62" s="73" t="s">
        <v>146</v>
      </c>
      <c r="AY62" s="73" t="s">
        <v>146</v>
      </c>
      <c r="BE62" s="73" t="s">
        <v>146</v>
      </c>
      <c r="BF62" s="75"/>
      <c r="BG62" s="75"/>
      <c r="BH62" s="75"/>
      <c r="BI62" s="75"/>
      <c r="BJ62" s="75"/>
      <c r="BK62" s="75"/>
      <c r="BL62" s="73" t="s">
        <v>144</v>
      </c>
      <c r="BM62" s="73" t="s">
        <v>144</v>
      </c>
      <c r="BN62" s="73" t="s">
        <v>144</v>
      </c>
      <c r="BO62" s="73" t="s">
        <v>697</v>
      </c>
      <c r="BP62" s="73" t="s">
        <v>697</v>
      </c>
      <c r="BQ62" s="73">
        <v>0</v>
      </c>
      <c r="BR62" s="73">
        <v>0</v>
      </c>
      <c r="BS62" s="73">
        <v>0</v>
      </c>
      <c r="BT62" s="73">
        <v>0</v>
      </c>
      <c r="BU62" s="73" t="s">
        <v>697</v>
      </c>
      <c r="BV62" s="73">
        <v>0</v>
      </c>
      <c r="BW62" s="73">
        <v>0</v>
      </c>
      <c r="BY62" s="73" t="s">
        <v>851</v>
      </c>
      <c r="BZ62" s="73">
        <v>1</v>
      </c>
      <c r="CA62" s="73">
        <v>1</v>
      </c>
      <c r="CC62" s="73">
        <v>1</v>
      </c>
      <c r="CD62" s="73">
        <v>1</v>
      </c>
      <c r="CF62" s="73">
        <v>0</v>
      </c>
      <c r="CG62" s="73">
        <v>0</v>
      </c>
      <c r="CH62" s="73">
        <v>1</v>
      </c>
      <c r="CI62" s="73">
        <v>0</v>
      </c>
      <c r="CJ62" s="73">
        <v>0</v>
      </c>
      <c r="CK62" s="73">
        <v>0</v>
      </c>
      <c r="CL62" s="73">
        <v>0</v>
      </c>
      <c r="CM62" s="73">
        <v>0</v>
      </c>
      <c r="CO62" s="73" t="s">
        <v>757</v>
      </c>
      <c r="CP62" s="73" t="s">
        <v>776</v>
      </c>
      <c r="CQ62" s="73" t="s">
        <v>707</v>
      </c>
      <c r="CR62" s="73" t="s">
        <v>852</v>
      </c>
    </row>
    <row r="63" spans="1:97" s="73" customFormat="1" x14ac:dyDescent="0.2">
      <c r="A63" s="73">
        <v>74</v>
      </c>
      <c r="B63" s="73" t="s">
        <v>146</v>
      </c>
      <c r="I63" s="73" t="s">
        <v>146</v>
      </c>
      <c r="U63" s="73" t="s">
        <v>146</v>
      </c>
      <c r="Y63" s="73" t="s">
        <v>146</v>
      </c>
      <c r="AF63" s="73">
        <v>0</v>
      </c>
      <c r="AG63" s="73">
        <v>1</v>
      </c>
      <c r="AH63" s="73">
        <v>0</v>
      </c>
      <c r="AI63" s="73">
        <v>0</v>
      </c>
      <c r="AK63" s="73" t="s">
        <v>853</v>
      </c>
      <c r="AL63" s="74"/>
      <c r="AM63" s="73" t="s">
        <v>146</v>
      </c>
      <c r="AY63" s="73" t="s">
        <v>146</v>
      </c>
      <c r="BE63" s="73" t="s">
        <v>82</v>
      </c>
      <c r="BF63" s="75"/>
      <c r="BG63" s="75"/>
      <c r="BH63" s="75">
        <v>1</v>
      </c>
      <c r="BI63" s="75"/>
      <c r="BJ63" s="75"/>
      <c r="BK63" s="75"/>
      <c r="BL63" s="73" t="s">
        <v>144</v>
      </c>
      <c r="BM63" s="73" t="s">
        <v>144</v>
      </c>
      <c r="BN63" s="73" t="s">
        <v>144</v>
      </c>
      <c r="BO63" s="73" t="s">
        <v>144</v>
      </c>
      <c r="BP63" s="73">
        <v>0</v>
      </c>
      <c r="BQ63" s="73">
        <v>0</v>
      </c>
      <c r="BR63" s="73">
        <v>0</v>
      </c>
      <c r="BS63" s="73">
        <v>0</v>
      </c>
      <c r="BT63" s="73">
        <v>0</v>
      </c>
      <c r="BU63" s="73">
        <v>0</v>
      </c>
      <c r="BV63" s="73">
        <v>0</v>
      </c>
      <c r="BW63" s="73">
        <v>0</v>
      </c>
      <c r="BZ63" s="73">
        <v>1</v>
      </c>
      <c r="CA63" s="73">
        <v>1</v>
      </c>
      <c r="CF63" s="73">
        <v>0</v>
      </c>
      <c r="CG63" s="73">
        <v>0</v>
      </c>
      <c r="CH63" s="73">
        <v>1</v>
      </c>
      <c r="CI63" s="73">
        <v>0</v>
      </c>
      <c r="CJ63" s="73">
        <v>0</v>
      </c>
      <c r="CK63" s="73">
        <v>0</v>
      </c>
      <c r="CL63" s="73">
        <v>0</v>
      </c>
      <c r="CM63" s="73">
        <v>0</v>
      </c>
      <c r="CO63" s="73" t="s">
        <v>731</v>
      </c>
      <c r="CP63" s="73" t="s">
        <v>771</v>
      </c>
      <c r="CQ63" s="73" t="s">
        <v>707</v>
      </c>
    </row>
    <row r="64" spans="1:97" s="73" customFormat="1" x14ac:dyDescent="0.2">
      <c r="A64" s="73">
        <v>76</v>
      </c>
      <c r="B64" s="73" t="s">
        <v>146</v>
      </c>
      <c r="I64" s="73" t="s">
        <v>146</v>
      </c>
      <c r="U64" s="73" t="s">
        <v>146</v>
      </c>
      <c r="Y64" s="73" t="s">
        <v>82</v>
      </c>
      <c r="AD64" s="73">
        <v>1</v>
      </c>
      <c r="AF64" s="73">
        <v>0</v>
      </c>
      <c r="AG64" s="73">
        <v>0</v>
      </c>
      <c r="AH64" s="73">
        <v>0</v>
      </c>
      <c r="AI64" s="73">
        <v>0</v>
      </c>
      <c r="AL64" s="74"/>
      <c r="AM64" s="73" t="s">
        <v>82</v>
      </c>
      <c r="AN64" s="73">
        <v>1</v>
      </c>
      <c r="AW64" s="73">
        <v>3</v>
      </c>
      <c r="AY64" s="73" t="s">
        <v>146</v>
      </c>
      <c r="BE64" s="73" t="s">
        <v>146</v>
      </c>
      <c r="BF64" s="75"/>
      <c r="BG64" s="75"/>
      <c r="BH64" s="75"/>
      <c r="BI64" s="75"/>
      <c r="BJ64" s="75"/>
      <c r="BK64" s="75"/>
      <c r="BL64" s="73" t="s">
        <v>144</v>
      </c>
      <c r="BM64" s="73" t="s">
        <v>144</v>
      </c>
      <c r="BN64" s="73" t="s">
        <v>144</v>
      </c>
      <c r="BO64" s="73" t="s">
        <v>144</v>
      </c>
      <c r="BP64" s="73">
        <v>0</v>
      </c>
      <c r="BQ64" s="73">
        <v>0</v>
      </c>
      <c r="BR64" s="73">
        <v>0</v>
      </c>
      <c r="BS64" s="73">
        <v>0</v>
      </c>
      <c r="BT64" s="73">
        <v>0</v>
      </c>
      <c r="BU64" s="73">
        <v>0</v>
      </c>
      <c r="BV64" s="73">
        <v>0</v>
      </c>
      <c r="BW64" s="73">
        <v>0</v>
      </c>
      <c r="BZ64" s="73">
        <v>1</v>
      </c>
      <c r="CF64" s="73">
        <v>0</v>
      </c>
      <c r="CG64" s="73">
        <v>0</v>
      </c>
      <c r="CH64" s="73">
        <v>0</v>
      </c>
      <c r="CI64" s="73">
        <v>0</v>
      </c>
      <c r="CJ64" s="73">
        <v>0</v>
      </c>
      <c r="CK64" s="73">
        <v>0</v>
      </c>
      <c r="CL64" s="73">
        <v>15</v>
      </c>
      <c r="CM64" s="73">
        <v>4</v>
      </c>
      <c r="CO64" s="73" t="s">
        <v>701</v>
      </c>
      <c r="CP64" s="73" t="s">
        <v>771</v>
      </c>
      <c r="CQ64" s="73" t="s">
        <v>703</v>
      </c>
    </row>
    <row r="65" spans="1:97" s="73" customFormat="1" x14ac:dyDescent="0.2">
      <c r="A65" s="73">
        <v>77</v>
      </c>
      <c r="B65" s="73" t="s">
        <v>146</v>
      </c>
      <c r="I65" s="73" t="s">
        <v>146</v>
      </c>
      <c r="U65" s="73" t="s">
        <v>146</v>
      </c>
      <c r="Y65" s="73" t="s">
        <v>146</v>
      </c>
      <c r="AC65" s="73">
        <v>1</v>
      </c>
      <c r="AF65" s="73">
        <v>0</v>
      </c>
      <c r="AG65" s="73">
        <v>0</v>
      </c>
      <c r="AH65" s="73">
        <v>0</v>
      </c>
      <c r="AI65" s="73">
        <v>0</v>
      </c>
      <c r="AL65" s="74"/>
      <c r="AM65" s="73" t="s">
        <v>82</v>
      </c>
      <c r="AU65" s="73">
        <v>1</v>
      </c>
      <c r="AY65" s="73" t="s">
        <v>146</v>
      </c>
      <c r="BE65" s="73" t="s">
        <v>146</v>
      </c>
      <c r="BF65" s="75"/>
      <c r="BG65" s="75"/>
      <c r="BH65" s="75"/>
      <c r="BI65" s="75"/>
      <c r="BJ65" s="75"/>
      <c r="BK65" s="75"/>
      <c r="BL65" s="73" t="s">
        <v>144</v>
      </c>
      <c r="BM65" s="73" t="s">
        <v>697</v>
      </c>
      <c r="BN65" s="73" t="s">
        <v>697</v>
      </c>
      <c r="BO65" s="73" t="s">
        <v>697</v>
      </c>
      <c r="BP65" s="73" t="s">
        <v>697</v>
      </c>
      <c r="BQ65" s="73">
        <v>0</v>
      </c>
      <c r="BR65" s="73" t="s">
        <v>697</v>
      </c>
      <c r="BS65" s="73" t="s">
        <v>697</v>
      </c>
      <c r="BT65" s="73" t="s">
        <v>699</v>
      </c>
      <c r="BU65" s="73" t="s">
        <v>698</v>
      </c>
      <c r="BV65" s="73" t="s">
        <v>697</v>
      </c>
      <c r="BW65" s="73" t="s">
        <v>698</v>
      </c>
    </row>
    <row r="66" spans="1:97" s="73" customFormat="1" x14ac:dyDescent="0.2">
      <c r="A66" s="73">
        <v>78</v>
      </c>
      <c r="B66" s="73" t="s">
        <v>146</v>
      </c>
      <c r="I66" s="73" t="s">
        <v>146</v>
      </c>
      <c r="U66" s="73" t="s">
        <v>146</v>
      </c>
      <c r="Y66" s="73" t="s">
        <v>146</v>
      </c>
      <c r="AF66" s="73">
        <v>0</v>
      </c>
      <c r="AG66" s="73">
        <v>1</v>
      </c>
      <c r="AH66" s="73">
        <v>0</v>
      </c>
      <c r="AI66" s="73">
        <v>0</v>
      </c>
      <c r="AL66" s="74"/>
      <c r="AM66" s="73" t="s">
        <v>146</v>
      </c>
      <c r="AY66" s="73" t="s">
        <v>146</v>
      </c>
      <c r="BE66" s="73" t="s">
        <v>146</v>
      </c>
      <c r="BF66" s="75"/>
      <c r="BG66" s="75"/>
      <c r="BH66" s="75"/>
      <c r="BI66" s="75"/>
      <c r="BJ66" s="75"/>
      <c r="BK66" s="75"/>
      <c r="BL66" s="73" t="s">
        <v>144</v>
      </c>
      <c r="BM66" s="73" t="s">
        <v>697</v>
      </c>
      <c r="BN66" s="73" t="s">
        <v>697</v>
      </c>
      <c r="BO66" s="73" t="s">
        <v>697</v>
      </c>
      <c r="BP66" s="73">
        <v>0</v>
      </c>
      <c r="BQ66" s="73">
        <v>0</v>
      </c>
      <c r="BR66" s="73">
        <v>0</v>
      </c>
      <c r="BS66" s="73">
        <v>0</v>
      </c>
      <c r="BT66" s="73">
        <v>0</v>
      </c>
      <c r="BU66" s="73">
        <v>0</v>
      </c>
      <c r="BV66" s="73">
        <v>0</v>
      </c>
      <c r="BW66" s="73" t="s">
        <v>697</v>
      </c>
      <c r="BZ66" s="73">
        <v>1</v>
      </c>
      <c r="CC66" s="73">
        <v>1</v>
      </c>
      <c r="CG66" s="73">
        <v>0</v>
      </c>
      <c r="CH66" s="73">
        <v>1</v>
      </c>
      <c r="CI66" s="73">
        <v>0</v>
      </c>
      <c r="CJ66" s="73">
        <v>0</v>
      </c>
      <c r="CK66" s="73">
        <v>0</v>
      </c>
      <c r="CL66" s="73">
        <v>0</v>
      </c>
      <c r="CM66" s="73">
        <v>0</v>
      </c>
      <c r="CO66" s="73" t="s">
        <v>701</v>
      </c>
      <c r="CP66" s="73" t="s">
        <v>833</v>
      </c>
      <c r="CQ66" s="73" t="s">
        <v>703</v>
      </c>
      <c r="CR66" s="73" t="s">
        <v>854</v>
      </c>
    </row>
    <row r="67" spans="1:97" s="73" customFormat="1" ht="38.25" x14ac:dyDescent="0.2">
      <c r="A67" s="73">
        <v>79</v>
      </c>
      <c r="B67" s="73" t="s">
        <v>82</v>
      </c>
      <c r="E67" s="73">
        <v>1</v>
      </c>
      <c r="H67" s="76" t="s">
        <v>755</v>
      </c>
      <c r="I67" s="73" t="s">
        <v>146</v>
      </c>
      <c r="U67" s="73" t="s">
        <v>146</v>
      </c>
      <c r="Y67" s="73" t="s">
        <v>146</v>
      </c>
      <c r="AL67" s="74"/>
      <c r="BE67" s="78"/>
      <c r="BF67" s="79"/>
      <c r="BG67" s="79"/>
      <c r="BH67" s="79"/>
      <c r="BI67" s="79"/>
      <c r="BJ67" s="79"/>
      <c r="BK67" s="79"/>
      <c r="BL67" s="78"/>
    </row>
    <row r="68" spans="1:97" s="73" customFormat="1" x14ac:dyDescent="0.2">
      <c r="AL68" s="74"/>
      <c r="BF68" s="75"/>
      <c r="BG68" s="75"/>
      <c r="BH68" s="75"/>
      <c r="BI68" s="75"/>
      <c r="BJ68" s="75"/>
      <c r="BK68" s="75"/>
    </row>
    <row r="69" spans="1:97" s="80" customFormat="1" x14ac:dyDescent="0.2">
      <c r="B69" s="80" t="s">
        <v>630</v>
      </c>
      <c r="C69" s="80">
        <f>SUM(C4:C67)</f>
        <v>1</v>
      </c>
      <c r="D69" s="80">
        <f>SUM(D4:D67)</f>
        <v>3</v>
      </c>
      <c r="E69" s="80">
        <f>SUM(E4:E67)</f>
        <v>11</v>
      </c>
      <c r="F69" s="80">
        <f>SUM(F4:F67)</f>
        <v>1</v>
      </c>
      <c r="G69" s="80">
        <f>SUM(G4:G67)</f>
        <v>2</v>
      </c>
      <c r="J69" s="80">
        <f t="shared" ref="J69:S69" si="0">SUM(J4:J67)</f>
        <v>1</v>
      </c>
      <c r="K69" s="80">
        <f t="shared" si="0"/>
        <v>1</v>
      </c>
      <c r="L69" s="80">
        <f t="shared" si="0"/>
        <v>0</v>
      </c>
      <c r="M69" s="80">
        <f t="shared" si="0"/>
        <v>2</v>
      </c>
      <c r="N69" s="80">
        <f t="shared" si="0"/>
        <v>3</v>
      </c>
      <c r="O69" s="80">
        <f t="shared" si="0"/>
        <v>3</v>
      </c>
      <c r="P69" s="80">
        <f t="shared" si="0"/>
        <v>0</v>
      </c>
      <c r="Q69" s="80">
        <f t="shared" si="0"/>
        <v>2</v>
      </c>
      <c r="R69" s="80">
        <f t="shared" si="0"/>
        <v>0</v>
      </c>
      <c r="S69" s="80">
        <f t="shared" si="0"/>
        <v>0</v>
      </c>
      <c r="V69" s="80">
        <f>SUM(V4:V67)</f>
        <v>4</v>
      </c>
      <c r="W69" s="80">
        <f>SUM(W4:W67)</f>
        <v>1</v>
      </c>
      <c r="Z69" s="80">
        <f t="shared" ref="Z69:AI69" si="1">SUM(Z4:Z67)</f>
        <v>1</v>
      </c>
      <c r="AA69" s="80">
        <f t="shared" si="1"/>
        <v>1</v>
      </c>
      <c r="AB69" s="80">
        <f t="shared" si="1"/>
        <v>7</v>
      </c>
      <c r="AC69" s="80">
        <f t="shared" si="1"/>
        <v>2</v>
      </c>
      <c r="AD69" s="80">
        <f t="shared" si="1"/>
        <v>1</v>
      </c>
      <c r="AE69" s="80">
        <f t="shared" si="1"/>
        <v>0</v>
      </c>
      <c r="AF69" s="80">
        <f t="shared" si="1"/>
        <v>6</v>
      </c>
      <c r="AG69" s="81">
        <f t="shared" si="1"/>
        <v>36</v>
      </c>
      <c r="AH69" s="80">
        <f t="shared" si="1"/>
        <v>14</v>
      </c>
      <c r="AI69" s="80">
        <f t="shared" si="1"/>
        <v>9</v>
      </c>
      <c r="AN69" s="80">
        <f t="shared" ref="AN69:AW69" si="2">SUM(AN4:AN67)</f>
        <v>3</v>
      </c>
      <c r="AO69" s="80">
        <f t="shared" si="2"/>
        <v>0</v>
      </c>
      <c r="AP69" s="80">
        <f t="shared" si="2"/>
        <v>5</v>
      </c>
      <c r="AQ69" s="80">
        <f t="shared" si="2"/>
        <v>4</v>
      </c>
      <c r="AR69" s="80">
        <f t="shared" si="2"/>
        <v>4</v>
      </c>
      <c r="AS69" s="80">
        <f t="shared" si="2"/>
        <v>3</v>
      </c>
      <c r="AT69" s="80">
        <f t="shared" si="2"/>
        <v>0</v>
      </c>
      <c r="AU69" s="80">
        <f t="shared" si="2"/>
        <v>1</v>
      </c>
      <c r="AV69" s="80">
        <f t="shared" si="2"/>
        <v>0</v>
      </c>
      <c r="AW69" s="80">
        <f t="shared" si="2"/>
        <v>3</v>
      </c>
      <c r="AZ69" s="80">
        <f>SUM(AZ4:AZ67)</f>
        <v>2</v>
      </c>
      <c r="BA69" s="80">
        <f>SUM(BA4:BA67)</f>
        <v>5</v>
      </c>
      <c r="BB69" s="80">
        <f>SUM(BB4:BB67)</f>
        <v>0</v>
      </c>
      <c r="BC69" s="80">
        <f>SUM(BC4:BC67)</f>
        <v>2</v>
      </c>
      <c r="BF69" s="80">
        <f>SUM(BF4:BF67)</f>
        <v>0</v>
      </c>
      <c r="BG69" s="80">
        <f>SUM(BG4:BG67)</f>
        <v>1</v>
      </c>
      <c r="BH69" s="80">
        <f>SUM(BH4:BH67)</f>
        <v>5</v>
      </c>
      <c r="BI69" s="80">
        <f>SUM(BI4:BI67)</f>
        <v>0</v>
      </c>
      <c r="BJ69" s="80">
        <f>SUM(BJ4:BJ67)</f>
        <v>1</v>
      </c>
      <c r="BZ69" s="80">
        <f t="shared" ref="BZ69:CM69" si="3">SUM(BZ4:BZ67)</f>
        <v>48</v>
      </c>
      <c r="CA69" s="80">
        <f t="shared" si="3"/>
        <v>45</v>
      </c>
      <c r="CB69" s="80">
        <f t="shared" si="3"/>
        <v>34</v>
      </c>
      <c r="CC69" s="80">
        <f t="shared" si="3"/>
        <v>19</v>
      </c>
      <c r="CD69" s="80">
        <f t="shared" si="3"/>
        <v>13</v>
      </c>
      <c r="CE69" s="80">
        <f t="shared" si="3"/>
        <v>0</v>
      </c>
      <c r="CF69" s="80">
        <f t="shared" si="3"/>
        <v>33</v>
      </c>
      <c r="CG69" s="80">
        <f t="shared" si="3"/>
        <v>13</v>
      </c>
      <c r="CH69" s="80">
        <f t="shared" si="3"/>
        <v>65</v>
      </c>
      <c r="CI69" s="80">
        <f t="shared" si="3"/>
        <v>25</v>
      </c>
      <c r="CJ69" s="80">
        <f t="shared" si="3"/>
        <v>4</v>
      </c>
      <c r="CK69" s="80">
        <f t="shared" si="3"/>
        <v>3</v>
      </c>
      <c r="CL69" s="80">
        <f t="shared" si="3"/>
        <v>20</v>
      </c>
      <c r="CM69" s="80">
        <f t="shared" si="3"/>
        <v>5</v>
      </c>
    </row>
    <row r="70" spans="1:97" x14ac:dyDescent="0.2">
      <c r="BF70" s="79"/>
      <c r="BG70" s="79"/>
      <c r="BH70" s="79"/>
      <c r="BI70" s="79"/>
      <c r="CF70" s="82">
        <f>SUM(CF69,CG69)</f>
        <v>46</v>
      </c>
      <c r="CH70" s="82">
        <f>SUM(CH69,CI69)</f>
        <v>90</v>
      </c>
      <c r="CI70" s="73"/>
      <c r="CJ70" s="82">
        <f>SUM(CJ69,CK69)</f>
        <v>7</v>
      </c>
      <c r="CL70" s="82">
        <f>SUM(CL69,CM69)</f>
        <v>25</v>
      </c>
    </row>
    <row r="71" spans="1:97" x14ac:dyDescent="0.2">
      <c r="BF71" s="79"/>
      <c r="BG71" s="79"/>
      <c r="BH71" s="79"/>
      <c r="BI71" s="79"/>
    </row>
    <row r="72" spans="1:97" x14ac:dyDescent="0.2">
      <c r="AF72" s="71"/>
      <c r="AG72" s="71"/>
      <c r="AH72" s="71"/>
      <c r="AI72" s="71"/>
      <c r="BF72" s="79"/>
      <c r="BG72" s="79"/>
      <c r="BH72" s="79"/>
      <c r="BI72" s="79"/>
    </row>
    <row r="73" spans="1:97" s="79" customFormat="1"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3"/>
      <c r="AM73" s="82"/>
      <c r="AN73" s="82"/>
      <c r="AO73" s="82"/>
      <c r="AP73" s="82"/>
      <c r="AQ73" s="82"/>
      <c r="AR73" s="82"/>
      <c r="AS73" s="82"/>
      <c r="AT73" s="82"/>
      <c r="AU73" s="82"/>
      <c r="AV73" s="82"/>
      <c r="AW73" s="82"/>
      <c r="AX73" s="82"/>
      <c r="AY73" s="82"/>
      <c r="AZ73" s="82"/>
      <c r="BA73" s="82"/>
      <c r="BB73" s="82"/>
      <c r="BC73" s="82"/>
      <c r="BD73" s="82"/>
      <c r="BE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row>
    <row r="74" spans="1:97" s="79" customFormat="1" x14ac:dyDescent="0.2">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3"/>
      <c r="AM74" s="82"/>
      <c r="AN74" s="82"/>
      <c r="AO74" s="82"/>
      <c r="AP74" s="82"/>
      <c r="AQ74" s="82"/>
      <c r="AR74" s="82"/>
      <c r="AS74" s="82"/>
      <c r="AT74" s="82"/>
      <c r="AU74" s="82"/>
      <c r="AV74" s="82"/>
      <c r="AW74" s="82"/>
      <c r="AX74" s="82"/>
      <c r="AY74" s="82"/>
      <c r="AZ74" s="82"/>
      <c r="BA74" s="82"/>
      <c r="BB74" s="82"/>
      <c r="BC74" s="82"/>
      <c r="BD74" s="82"/>
      <c r="BE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row>
    <row r="75" spans="1:97" s="79" customFormat="1"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3"/>
      <c r="AM75" s="82"/>
      <c r="AN75" s="82"/>
      <c r="AO75" s="82"/>
      <c r="AP75" s="82"/>
      <c r="AQ75" s="82"/>
      <c r="AR75" s="82"/>
      <c r="AS75" s="82"/>
      <c r="AT75" s="82"/>
      <c r="AU75" s="82"/>
      <c r="AV75" s="82"/>
      <c r="AW75" s="82"/>
      <c r="AX75" s="82"/>
      <c r="AY75" s="82"/>
      <c r="AZ75" s="82"/>
      <c r="BA75" s="82"/>
      <c r="BB75" s="82"/>
      <c r="BC75" s="82"/>
      <c r="BD75" s="82"/>
      <c r="BE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row>
    <row r="76" spans="1:97" s="79" customFormat="1" x14ac:dyDescent="0.2">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3"/>
      <c r="AM76" s="82"/>
      <c r="AN76" s="82"/>
      <c r="AO76" s="82"/>
      <c r="AP76" s="82"/>
      <c r="AQ76" s="82"/>
      <c r="AR76" s="82"/>
      <c r="AS76" s="82"/>
      <c r="AT76" s="82"/>
      <c r="AU76" s="82"/>
      <c r="AV76" s="82"/>
      <c r="AW76" s="82"/>
      <c r="AX76" s="82"/>
      <c r="AY76" s="82"/>
      <c r="AZ76" s="82"/>
      <c r="BA76" s="82"/>
      <c r="BB76" s="82"/>
      <c r="BC76" s="82"/>
      <c r="BD76" s="82"/>
      <c r="BE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row>
    <row r="77" spans="1:97" s="79" customFormat="1" x14ac:dyDescent="0.2">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3"/>
      <c r="AM77" s="82"/>
      <c r="AN77" s="82"/>
      <c r="AO77" s="82"/>
      <c r="AP77" s="82"/>
      <c r="AQ77" s="82"/>
      <c r="AR77" s="82"/>
      <c r="AS77" s="82"/>
      <c r="AT77" s="82"/>
      <c r="AU77" s="82"/>
      <c r="AV77" s="82"/>
      <c r="AW77" s="82"/>
      <c r="AX77" s="82"/>
      <c r="AY77" s="82"/>
      <c r="AZ77" s="82"/>
      <c r="BA77" s="82"/>
      <c r="BB77" s="82"/>
      <c r="BC77" s="82"/>
      <c r="BD77" s="82"/>
      <c r="BE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row>
    <row r="78" spans="1:97" s="79" customFormat="1" x14ac:dyDescent="0.2">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3"/>
      <c r="AM78" s="82"/>
      <c r="AN78" s="82"/>
      <c r="AO78" s="82"/>
      <c r="AP78" s="82"/>
      <c r="AQ78" s="82"/>
      <c r="AR78" s="82"/>
      <c r="AS78" s="82"/>
      <c r="AT78" s="82"/>
      <c r="AU78" s="82"/>
      <c r="AV78" s="82"/>
      <c r="AW78" s="82"/>
      <c r="AX78" s="82"/>
      <c r="AY78" s="82"/>
      <c r="AZ78" s="82"/>
      <c r="BA78" s="82"/>
      <c r="BB78" s="82"/>
      <c r="BC78" s="82"/>
      <c r="BD78" s="82"/>
      <c r="BE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row>
    <row r="79" spans="1:97" s="79" customFormat="1" x14ac:dyDescent="0.2">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3"/>
      <c r="AM79" s="82"/>
      <c r="AN79" s="82"/>
      <c r="AO79" s="82"/>
      <c r="AP79" s="82"/>
      <c r="AQ79" s="82"/>
      <c r="AR79" s="82"/>
      <c r="AS79" s="82"/>
      <c r="AT79" s="82"/>
      <c r="AU79" s="82"/>
      <c r="AV79" s="82"/>
      <c r="AW79" s="82"/>
      <c r="AX79" s="82"/>
      <c r="AY79" s="82"/>
      <c r="AZ79" s="82"/>
      <c r="BA79" s="82"/>
      <c r="BB79" s="82"/>
      <c r="BC79" s="82"/>
      <c r="BD79" s="82"/>
      <c r="BE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row>
    <row r="80" spans="1:97" s="79" customFormat="1" x14ac:dyDescent="0.2">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3"/>
      <c r="AM80" s="82"/>
      <c r="AN80" s="82"/>
      <c r="AO80" s="82"/>
      <c r="AP80" s="82"/>
      <c r="AQ80" s="82"/>
      <c r="AR80" s="82"/>
      <c r="AS80" s="82"/>
      <c r="AT80" s="82"/>
      <c r="AU80" s="82"/>
      <c r="AV80" s="82"/>
      <c r="AW80" s="82"/>
      <c r="AX80" s="82"/>
      <c r="AY80" s="82"/>
      <c r="AZ80" s="82"/>
      <c r="BA80" s="82"/>
      <c r="BB80" s="82"/>
      <c r="BC80" s="82"/>
      <c r="BD80" s="82"/>
      <c r="BE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row>
  </sheetData>
  <autoFilter ref="A3:CS67" xr:uid="{8BA2280F-B3DC-4D2D-8816-B21D88A5F63C}">
    <sortState xmlns:xlrd2="http://schemas.microsoft.com/office/spreadsheetml/2017/richdata2" ref="A4:CS67">
      <sortCondition ref="A3:A67"/>
    </sortState>
  </autoFilter>
  <mergeCells count="10">
    <mergeCell ref="AN1:AW1"/>
    <mergeCell ref="AZ1:BA1"/>
    <mergeCell ref="CF1:CM1"/>
    <mergeCell ref="C2:G2"/>
    <mergeCell ref="J2:S2"/>
    <mergeCell ref="V2:W2"/>
    <mergeCell ref="Z2:AD2"/>
    <mergeCell ref="AF2:AI2"/>
    <mergeCell ref="BL2:BX2"/>
    <mergeCell ref="BZ2:CE2"/>
  </mergeCells>
  <pageMargins left="0.78740157499999996" right="0.78740157499999996" top="0.984251969" bottom="0.984251969"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8C5E-704B-4894-B5E5-9E75E293A32A}">
  <dimension ref="A2:I121"/>
  <sheetViews>
    <sheetView topLeftCell="A39" workbookViewId="0">
      <selection activeCell="A50" sqref="A50:XFD50"/>
    </sheetView>
  </sheetViews>
  <sheetFormatPr defaultRowHeight="12.75" x14ac:dyDescent="0.2"/>
  <cols>
    <col min="1" max="1" width="43.5703125" customWidth="1"/>
    <col min="2" max="2" width="12" customWidth="1"/>
    <col min="3" max="3" width="13.42578125" customWidth="1"/>
    <col min="4" max="4" width="12.28515625" customWidth="1"/>
    <col min="5" max="5" width="18" customWidth="1"/>
    <col min="6" max="6" width="14.28515625" customWidth="1"/>
    <col min="7" max="7" width="14.85546875" customWidth="1"/>
    <col min="8" max="8" width="13.28515625" customWidth="1"/>
    <col min="9" max="9" width="13.7109375" customWidth="1"/>
  </cols>
  <sheetData>
    <row r="2" spans="1:9" x14ac:dyDescent="0.2">
      <c r="A2" s="102"/>
      <c r="B2" s="102"/>
      <c r="C2" s="102"/>
      <c r="D2" s="102"/>
    </row>
    <row r="3" spans="1:9" x14ac:dyDescent="0.2">
      <c r="A3" s="8" t="s">
        <v>923</v>
      </c>
    </row>
    <row r="4" spans="1:9" x14ac:dyDescent="0.2">
      <c r="A4" s="87" t="s">
        <v>407</v>
      </c>
    </row>
    <row r="5" spans="1:9" x14ac:dyDescent="0.2">
      <c r="A5" s="87" t="s">
        <v>862</v>
      </c>
    </row>
    <row r="6" spans="1:9" x14ac:dyDescent="0.2">
      <c r="A6" s="87" t="s">
        <v>863</v>
      </c>
    </row>
    <row r="7" spans="1:9" x14ac:dyDescent="0.2">
      <c r="A7" s="8" t="s">
        <v>924</v>
      </c>
    </row>
    <row r="8" spans="1:9" x14ac:dyDescent="0.2">
      <c r="A8" s="8" t="s">
        <v>925</v>
      </c>
    </row>
    <row r="9" spans="1:9" x14ac:dyDescent="0.2">
      <c r="A9" s="8" t="s">
        <v>926</v>
      </c>
      <c r="B9" s="103" t="s">
        <v>77</v>
      </c>
      <c r="C9" s="104"/>
      <c r="D9" s="103" t="s">
        <v>929</v>
      </c>
      <c r="E9" s="104"/>
      <c r="F9" s="103" t="s">
        <v>412</v>
      </c>
      <c r="G9" s="104"/>
      <c r="H9" s="103" t="s">
        <v>630</v>
      </c>
      <c r="I9" s="104"/>
    </row>
    <row r="10" spans="1:9" x14ac:dyDescent="0.2">
      <c r="A10" s="8"/>
      <c r="B10" s="98" t="s">
        <v>927</v>
      </c>
      <c r="C10" s="98" t="s">
        <v>928</v>
      </c>
      <c r="D10" s="98" t="s">
        <v>927</v>
      </c>
      <c r="E10" s="98" t="s">
        <v>928</v>
      </c>
      <c r="F10" s="98" t="s">
        <v>927</v>
      </c>
      <c r="G10" s="98" t="s">
        <v>928</v>
      </c>
      <c r="H10" s="98" t="s">
        <v>927</v>
      </c>
      <c r="I10" s="98" t="s">
        <v>928</v>
      </c>
    </row>
    <row r="11" spans="1:9" x14ac:dyDescent="0.2">
      <c r="A11" s="87"/>
    </row>
    <row r="12" spans="1:9" ht="25.5" x14ac:dyDescent="0.2">
      <c r="A12" s="8" t="s">
        <v>930</v>
      </c>
    </row>
    <row r="13" spans="1:9" ht="25.5" x14ac:dyDescent="0.2">
      <c r="A13" s="8" t="s">
        <v>931</v>
      </c>
    </row>
    <row r="14" spans="1:9" x14ac:dyDescent="0.2">
      <c r="A14" s="8" t="s">
        <v>932</v>
      </c>
    </row>
    <row r="15" spans="1:9" ht="38.25" x14ac:dyDescent="0.2">
      <c r="A15" s="8" t="s">
        <v>3</v>
      </c>
    </row>
    <row r="16" spans="1:9" ht="38.25" x14ac:dyDescent="0.2">
      <c r="A16" s="87" t="s">
        <v>4</v>
      </c>
    </row>
    <row r="17" spans="1:1" ht="25.5" x14ac:dyDescent="0.2">
      <c r="A17" s="8" t="s">
        <v>5</v>
      </c>
    </row>
    <row r="18" spans="1:1" x14ac:dyDescent="0.2">
      <c r="A18" s="8" t="s">
        <v>933</v>
      </c>
    </row>
    <row r="19" spans="1:1" ht="25.5" x14ac:dyDescent="0.2">
      <c r="A19" s="8" t="s">
        <v>934</v>
      </c>
    </row>
    <row r="20" spans="1:1" ht="25.5" x14ac:dyDescent="0.2">
      <c r="A20" s="87" t="s">
        <v>8</v>
      </c>
    </row>
    <row r="21" spans="1:1" ht="38.25" x14ac:dyDescent="0.2">
      <c r="A21" s="87" t="s">
        <v>9</v>
      </c>
    </row>
    <row r="22" spans="1:1" ht="25.5" x14ac:dyDescent="0.2">
      <c r="A22" s="101" t="s">
        <v>935</v>
      </c>
    </row>
    <row r="23" spans="1:1" ht="25.5" x14ac:dyDescent="0.2">
      <c r="A23" s="8" t="s">
        <v>936</v>
      </c>
    </row>
    <row r="24" spans="1:1" x14ac:dyDescent="0.2">
      <c r="A24" s="8" t="s">
        <v>427</v>
      </c>
    </row>
    <row r="25" spans="1:1" x14ac:dyDescent="0.2">
      <c r="A25" s="8" t="s">
        <v>425</v>
      </c>
    </row>
    <row r="26" spans="1:1" x14ac:dyDescent="0.2">
      <c r="A26" s="8" t="s">
        <v>423</v>
      </c>
    </row>
    <row r="27" spans="1:1" x14ac:dyDescent="0.2">
      <c r="A27" s="8" t="s">
        <v>424</v>
      </c>
    </row>
    <row r="28" spans="1:1" x14ac:dyDescent="0.2">
      <c r="A28" s="8" t="s">
        <v>426</v>
      </c>
    </row>
    <row r="29" spans="1:1" x14ac:dyDescent="0.2">
      <c r="A29" s="87" t="s">
        <v>12</v>
      </c>
    </row>
    <row r="30" spans="1:1" x14ac:dyDescent="0.2">
      <c r="A30" s="8" t="s">
        <v>937</v>
      </c>
    </row>
    <row r="31" spans="1:1" ht="25.5" x14ac:dyDescent="0.2">
      <c r="A31" s="87" t="s">
        <v>14</v>
      </c>
    </row>
    <row r="32" spans="1:1" x14ac:dyDescent="0.2">
      <c r="A32" s="8" t="s">
        <v>938</v>
      </c>
    </row>
    <row r="33" spans="1:3" ht="25.5" x14ac:dyDescent="0.2">
      <c r="A33" s="8" t="s">
        <v>16</v>
      </c>
    </row>
    <row r="34" spans="1:3" ht="51" x14ac:dyDescent="0.2">
      <c r="A34" s="87" t="s">
        <v>17</v>
      </c>
    </row>
    <row r="35" spans="1:3" ht="25.5" x14ac:dyDescent="0.2">
      <c r="A35" s="8" t="s">
        <v>939</v>
      </c>
    </row>
    <row r="36" spans="1:3" ht="25.5" x14ac:dyDescent="0.2">
      <c r="A36" s="87" t="s">
        <v>19</v>
      </c>
    </row>
    <row r="37" spans="1:3" ht="25.5" x14ac:dyDescent="0.2">
      <c r="A37" s="8" t="s">
        <v>940</v>
      </c>
    </row>
    <row r="38" spans="1:3" ht="165.75" x14ac:dyDescent="0.2">
      <c r="A38" s="8" t="s">
        <v>941</v>
      </c>
      <c r="B38" s="6" t="s">
        <v>80</v>
      </c>
      <c r="C38" s="8" t="s">
        <v>513</v>
      </c>
    </row>
    <row r="41" spans="1:3" x14ac:dyDescent="0.2">
      <c r="A41" s="87"/>
    </row>
    <row r="42" spans="1:3" x14ac:dyDescent="0.2">
      <c r="A42" s="8"/>
    </row>
    <row r="43" spans="1:3" x14ac:dyDescent="0.2">
      <c r="A43" s="8"/>
    </row>
    <row r="44" spans="1:3" x14ac:dyDescent="0.2">
      <c r="A44" s="8"/>
    </row>
    <row r="45" spans="1:3" ht="38.25" x14ac:dyDescent="0.2">
      <c r="A45" s="8" t="s">
        <v>22</v>
      </c>
    </row>
    <row r="46" spans="1:3" ht="38.25" x14ac:dyDescent="0.2">
      <c r="A46" s="87" t="s">
        <v>23</v>
      </c>
    </row>
    <row r="47" spans="1:3" ht="25.5" x14ac:dyDescent="0.2">
      <c r="A47" s="8" t="s">
        <v>942</v>
      </c>
    </row>
    <row r="48" spans="1:3" ht="25.5" x14ac:dyDescent="0.2">
      <c r="A48" s="8" t="s">
        <v>25</v>
      </c>
    </row>
    <row r="49" spans="1:1" x14ac:dyDescent="0.2">
      <c r="A49" s="8" t="s">
        <v>943</v>
      </c>
    </row>
    <row r="50" spans="1:1" x14ac:dyDescent="0.2">
      <c r="A50" s="87" t="s">
        <v>27</v>
      </c>
    </row>
    <row r="51" spans="1:1" x14ac:dyDescent="0.2">
      <c r="A51" s="8" t="s">
        <v>430</v>
      </c>
    </row>
    <row r="52" spans="1:1" x14ac:dyDescent="0.2">
      <c r="A52" s="8" t="s">
        <v>173</v>
      </c>
    </row>
    <row r="53" spans="1:1" x14ac:dyDescent="0.2">
      <c r="A53" s="8" t="s">
        <v>431</v>
      </c>
    </row>
    <row r="54" spans="1:1" x14ac:dyDescent="0.2">
      <c r="A54" s="8" t="s">
        <v>432</v>
      </c>
    </row>
    <row r="55" spans="1:1" x14ac:dyDescent="0.2">
      <c r="A55" s="87" t="s">
        <v>28</v>
      </c>
    </row>
    <row r="56" spans="1:1" ht="38.25" x14ac:dyDescent="0.2">
      <c r="A56" s="87" t="s">
        <v>29</v>
      </c>
    </row>
    <row r="57" spans="1:1" ht="25.5" x14ac:dyDescent="0.2">
      <c r="A57" s="87" t="s">
        <v>30</v>
      </c>
    </row>
    <row r="58" spans="1:1" ht="25.5" x14ac:dyDescent="0.2">
      <c r="A58" s="87" t="s">
        <v>31</v>
      </c>
    </row>
    <row r="59" spans="1:1" ht="25.5" x14ac:dyDescent="0.2">
      <c r="A59" s="87" t="s">
        <v>32</v>
      </c>
    </row>
    <row r="60" spans="1:1" ht="25.5" x14ac:dyDescent="0.2">
      <c r="A60" s="87" t="s">
        <v>33</v>
      </c>
    </row>
    <row r="61" spans="1:1" ht="25.5" x14ac:dyDescent="0.2">
      <c r="A61" s="87" t="s">
        <v>34</v>
      </c>
    </row>
    <row r="62" spans="1:1" ht="25.5" x14ac:dyDescent="0.2">
      <c r="A62" s="87" t="s">
        <v>35</v>
      </c>
    </row>
    <row r="63" spans="1:1" x14ac:dyDescent="0.2">
      <c r="A63" s="6" t="s">
        <v>552</v>
      </c>
    </row>
    <row r="64" spans="1:1" ht="25.5" x14ac:dyDescent="0.2">
      <c r="A64" s="8" t="s">
        <v>338</v>
      </c>
    </row>
    <row r="65" spans="1:1" ht="25.5" x14ac:dyDescent="0.2">
      <c r="A65" s="87" t="s">
        <v>550</v>
      </c>
    </row>
    <row r="66" spans="1:1" x14ac:dyDescent="0.2">
      <c r="A66" s="8" t="s">
        <v>549</v>
      </c>
    </row>
    <row r="67" spans="1:1" x14ac:dyDescent="0.2">
      <c r="A67" s="8" t="s">
        <v>426</v>
      </c>
    </row>
    <row r="68" spans="1:1" ht="25.5" x14ac:dyDescent="0.2">
      <c r="A68" s="87" t="s">
        <v>36</v>
      </c>
    </row>
    <row r="69" spans="1:1" ht="25.5" x14ac:dyDescent="0.2">
      <c r="A69" s="87" t="s">
        <v>37</v>
      </c>
    </row>
    <row r="70" spans="1:1" ht="25.5" x14ac:dyDescent="0.2">
      <c r="A70" s="87" t="s">
        <v>38</v>
      </c>
    </row>
    <row r="71" spans="1:1" ht="25.5" x14ac:dyDescent="0.2">
      <c r="A71" s="87" t="s">
        <v>39</v>
      </c>
    </row>
    <row r="72" spans="1:1" ht="38.25" x14ac:dyDescent="0.2">
      <c r="A72" s="87" t="s">
        <v>40</v>
      </c>
    </row>
    <row r="73" spans="1:1" ht="25.5" x14ac:dyDescent="0.2">
      <c r="A73" s="87" t="s">
        <v>41</v>
      </c>
    </row>
    <row r="74" spans="1:1" x14ac:dyDescent="0.2">
      <c r="A74" s="87" t="s">
        <v>42</v>
      </c>
    </row>
    <row r="75" spans="1:1" x14ac:dyDescent="0.2">
      <c r="A75" s="87" t="s">
        <v>43</v>
      </c>
    </row>
    <row r="76" spans="1:1" x14ac:dyDescent="0.2">
      <c r="A76" s="87" t="s">
        <v>90</v>
      </c>
    </row>
    <row r="77" spans="1:1" ht="38.25" x14ac:dyDescent="0.2">
      <c r="A77" s="5" t="s">
        <v>339</v>
      </c>
    </row>
    <row r="78" spans="1:1" x14ac:dyDescent="0.2">
      <c r="A78" s="5" t="s">
        <v>235</v>
      </c>
    </row>
    <row r="79" spans="1:1" x14ac:dyDescent="0.2">
      <c r="A79" s="8" t="s">
        <v>426</v>
      </c>
    </row>
    <row r="80" spans="1:1" ht="25.5" x14ac:dyDescent="0.2">
      <c r="A80" s="87" t="s">
        <v>44</v>
      </c>
    </row>
    <row r="81" spans="1:1" ht="25.5" x14ac:dyDescent="0.2">
      <c r="A81" s="87" t="s">
        <v>45</v>
      </c>
    </row>
    <row r="82" spans="1:1" ht="38.25" x14ac:dyDescent="0.2">
      <c r="A82" s="87" t="s">
        <v>46</v>
      </c>
    </row>
    <row r="83" spans="1:1" ht="38.25" x14ac:dyDescent="0.2">
      <c r="A83" s="87" t="s">
        <v>47</v>
      </c>
    </row>
    <row r="84" spans="1:1" ht="51" x14ac:dyDescent="0.2">
      <c r="A84" s="87" t="s">
        <v>48</v>
      </c>
    </row>
    <row r="85" spans="1:1" x14ac:dyDescent="0.2">
      <c r="A85" s="87" t="s">
        <v>49</v>
      </c>
    </row>
    <row r="86" spans="1:1" ht="25.5" x14ac:dyDescent="0.2">
      <c r="A86" s="87" t="s">
        <v>50</v>
      </c>
    </row>
    <row r="87" spans="1:1" ht="25.5" x14ac:dyDescent="0.2">
      <c r="A87" s="87" t="s">
        <v>51</v>
      </c>
    </row>
    <row r="88" spans="1:1" ht="25.5" x14ac:dyDescent="0.2">
      <c r="A88" s="87" t="s">
        <v>52</v>
      </c>
    </row>
    <row r="89" spans="1:1" x14ac:dyDescent="0.2">
      <c r="A89" s="87" t="s">
        <v>53</v>
      </c>
    </row>
    <row r="90" spans="1:1" ht="25.5" x14ac:dyDescent="0.2">
      <c r="A90" s="87" t="s">
        <v>54</v>
      </c>
    </row>
    <row r="91" spans="1:1" x14ac:dyDescent="0.2">
      <c r="A91" s="59" t="s">
        <v>595</v>
      </c>
    </row>
    <row r="92" spans="1:1" x14ac:dyDescent="0.2">
      <c r="A92" s="59" t="s">
        <v>596</v>
      </c>
    </row>
    <row r="93" spans="1:1" ht="25.5" x14ac:dyDescent="0.2">
      <c r="A93" s="87" t="s">
        <v>55</v>
      </c>
    </row>
    <row r="94" spans="1:1" ht="38.25" x14ac:dyDescent="0.2">
      <c r="A94" s="87" t="s">
        <v>56</v>
      </c>
    </row>
    <row r="95" spans="1:1" ht="38.25" x14ac:dyDescent="0.2">
      <c r="A95" s="87" t="s">
        <v>57</v>
      </c>
    </row>
    <row r="96" spans="1:1" ht="25.5" x14ac:dyDescent="0.2">
      <c r="A96" s="87" t="s">
        <v>58</v>
      </c>
    </row>
    <row r="97" spans="1:1" ht="38.25" x14ac:dyDescent="0.2">
      <c r="A97" s="87" t="s">
        <v>59</v>
      </c>
    </row>
    <row r="98" spans="1:1" ht="25.5" x14ac:dyDescent="0.2">
      <c r="A98" s="87" t="s">
        <v>60</v>
      </c>
    </row>
    <row r="99" spans="1:1" x14ac:dyDescent="0.2">
      <c r="A99" s="87" t="s">
        <v>61</v>
      </c>
    </row>
    <row r="100" spans="1:1" ht="25.5" x14ac:dyDescent="0.2">
      <c r="A100" s="87" t="s">
        <v>62</v>
      </c>
    </row>
    <row r="101" spans="1:1" ht="25.5" x14ac:dyDescent="0.2">
      <c r="A101" s="87" t="s">
        <v>63</v>
      </c>
    </row>
    <row r="102" spans="1:1" x14ac:dyDescent="0.2">
      <c r="A102" s="5" t="s">
        <v>200</v>
      </c>
    </row>
    <row r="103" spans="1:1" x14ac:dyDescent="0.2">
      <c r="A103" s="87" t="s">
        <v>605</v>
      </c>
    </row>
    <row r="104" spans="1:1" x14ac:dyDescent="0.2">
      <c r="A104" s="87" t="s">
        <v>606</v>
      </c>
    </row>
    <row r="105" spans="1:1" x14ac:dyDescent="0.2">
      <c r="A105" s="87" t="s">
        <v>607</v>
      </c>
    </row>
    <row r="106" spans="1:1" x14ac:dyDescent="0.2">
      <c r="A106" s="8" t="s">
        <v>608</v>
      </c>
    </row>
    <row r="107" spans="1:1" x14ac:dyDescent="0.2">
      <c r="A107" s="8" t="s">
        <v>609</v>
      </c>
    </row>
    <row r="108" spans="1:1" x14ac:dyDescent="0.2">
      <c r="A108" s="8" t="s">
        <v>426</v>
      </c>
    </row>
    <row r="109" spans="1:1" x14ac:dyDescent="0.2">
      <c r="A109" s="87" t="s">
        <v>64</v>
      </c>
    </row>
    <row r="110" spans="1:1" x14ac:dyDescent="0.2">
      <c r="A110" s="87" t="s">
        <v>65</v>
      </c>
    </row>
    <row r="111" spans="1:1" x14ac:dyDescent="0.2">
      <c r="A111" s="87" t="s">
        <v>66</v>
      </c>
    </row>
    <row r="112" spans="1:1" ht="25.5" x14ac:dyDescent="0.2">
      <c r="A112" s="87" t="s">
        <v>67</v>
      </c>
    </row>
    <row r="113" spans="1:1" ht="25.5" x14ac:dyDescent="0.2">
      <c r="A113" s="87" t="s">
        <v>68</v>
      </c>
    </row>
    <row r="114" spans="1:1" x14ac:dyDescent="0.2">
      <c r="A114" s="5" t="s">
        <v>405</v>
      </c>
    </row>
    <row r="115" spans="1:1" ht="25.5" x14ac:dyDescent="0.2">
      <c r="A115" s="87" t="s">
        <v>626</v>
      </c>
    </row>
    <row r="116" spans="1:1" x14ac:dyDescent="0.2">
      <c r="A116" s="87" t="s">
        <v>627</v>
      </c>
    </row>
    <row r="117" spans="1:1" x14ac:dyDescent="0.2">
      <c r="A117" s="87" t="s">
        <v>628</v>
      </c>
    </row>
    <row r="118" spans="1:1" ht="38.25" x14ac:dyDescent="0.2">
      <c r="A118" s="8" t="s">
        <v>629</v>
      </c>
    </row>
    <row r="119" spans="1:1" x14ac:dyDescent="0.2">
      <c r="A119" s="8" t="s">
        <v>426</v>
      </c>
    </row>
    <row r="120" spans="1:1" ht="25.5" x14ac:dyDescent="0.2">
      <c r="A120" s="87" t="s">
        <v>69</v>
      </c>
    </row>
    <row r="121" spans="1:1" x14ac:dyDescent="0.2">
      <c r="A121" s="89"/>
    </row>
  </sheetData>
  <mergeCells count="5">
    <mergeCell ref="A2:D2"/>
    <mergeCell ref="B9:C9"/>
    <mergeCell ref="D9:E9"/>
    <mergeCell ref="F9:G9"/>
    <mergeCell ref="H9:I9"/>
  </mergeCells>
  <conditionalFormatting sqref="A3">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5B57A-9711-4AC5-ADD7-85117E4E58CF}">
  <dimension ref="A2:J161"/>
  <sheetViews>
    <sheetView workbookViewId="0">
      <selection activeCell="C102" sqref="C102"/>
    </sheetView>
  </sheetViews>
  <sheetFormatPr defaultRowHeight="12.75" x14ac:dyDescent="0.2"/>
  <cols>
    <col min="1" max="1" width="13.85546875" style="4" bestFit="1" customWidth="1"/>
    <col min="2" max="2" width="17" style="4" bestFit="1" customWidth="1"/>
    <col min="3" max="6" width="3.28515625" style="4" bestFit="1" customWidth="1"/>
    <col min="7" max="7" width="13.85546875" style="4" bestFit="1" customWidth="1"/>
    <col min="8" max="8" width="6.5703125" style="4" bestFit="1" customWidth="1"/>
    <col min="9" max="9" width="26.28515625" style="4" bestFit="1" customWidth="1"/>
    <col min="10" max="10" width="11.7109375" style="4" bestFit="1" customWidth="1"/>
    <col min="11" max="11" width="39.85546875" style="4" bestFit="1" customWidth="1"/>
    <col min="12" max="12" width="12.28515625" style="4" bestFit="1" customWidth="1"/>
    <col min="13" max="13" width="11.7109375" style="4" bestFit="1" customWidth="1"/>
    <col min="14" max="14" width="12.28515625" style="4" bestFit="1" customWidth="1"/>
    <col min="15" max="15" width="11.7109375" style="4" bestFit="1" customWidth="1"/>
    <col min="16" max="16" width="7.140625" style="4" bestFit="1" customWidth="1"/>
    <col min="17" max="17" width="9.140625" style="4" bestFit="1" customWidth="1"/>
    <col min="18" max="20" width="7.140625" style="4" bestFit="1" customWidth="1"/>
    <col min="21" max="21" width="9.140625" style="4" bestFit="1" customWidth="1"/>
    <col min="22" max="25" width="12.28515625" style="4" bestFit="1" customWidth="1"/>
    <col min="26" max="26" width="11.7109375" style="4" bestFit="1" customWidth="1"/>
    <col min="27" max="27" width="4" style="4" bestFit="1" customWidth="1"/>
    <col min="28" max="29" width="7.140625" style="4" bestFit="1" customWidth="1"/>
    <col min="30" max="30" width="9.140625" style="4" bestFit="1" customWidth="1"/>
    <col min="31" max="31" width="12.28515625" style="4" bestFit="1" customWidth="1"/>
    <col min="32" max="32" width="7.140625" style="4" bestFit="1" customWidth="1"/>
    <col min="33" max="33" width="9.140625" style="4" bestFit="1" customWidth="1"/>
    <col min="34" max="35" width="12.28515625" style="4" bestFit="1" customWidth="1"/>
    <col min="36" max="36" width="11.7109375" style="4" bestFit="1" customWidth="1"/>
    <col min="37" max="37" width="12.28515625" style="4" bestFit="1" customWidth="1"/>
    <col min="38" max="38" width="7.140625" style="4" bestFit="1" customWidth="1"/>
    <col min="39" max="39" width="9.140625" style="4" bestFit="1" customWidth="1"/>
    <col min="40" max="41" width="12.28515625" style="4" bestFit="1" customWidth="1"/>
    <col min="42" max="42" width="7.140625" style="4" bestFit="1" customWidth="1"/>
    <col min="43" max="43" width="4" style="4" bestFit="1" customWidth="1"/>
    <col min="44" max="46" width="7.140625" style="4" bestFit="1" customWidth="1"/>
    <col min="47" max="47" width="9.140625" style="4" bestFit="1" customWidth="1"/>
    <col min="48" max="49" width="12.28515625" style="4" bestFit="1" customWidth="1"/>
    <col min="50" max="50" width="7.140625" style="4" bestFit="1" customWidth="1"/>
    <col min="51" max="51" width="9.140625" style="4" bestFit="1" customWidth="1"/>
    <col min="52" max="52" width="12.28515625" style="4" bestFit="1" customWidth="1"/>
    <col min="53" max="53" width="7.140625" style="4" bestFit="1" customWidth="1"/>
    <col min="54" max="54" width="9.140625" style="4" bestFit="1" customWidth="1"/>
    <col min="55" max="57" width="12.28515625" style="4" bestFit="1" customWidth="1"/>
    <col min="58" max="58" width="11.7109375" style="4" bestFit="1" customWidth="1"/>
    <col min="59" max="61" width="12.28515625" style="4" bestFit="1" customWidth="1"/>
    <col min="62" max="62" width="7.140625" style="4" bestFit="1" customWidth="1"/>
    <col min="63" max="63" width="4" style="4" bestFit="1" customWidth="1"/>
    <col min="64" max="67" width="7.140625" style="4" bestFit="1" customWidth="1"/>
    <col min="68" max="68" width="9.140625" style="4" bestFit="1" customWidth="1"/>
    <col min="69" max="69" width="7.140625" style="4" bestFit="1" customWidth="1"/>
    <col min="70" max="72" width="12.28515625" style="4" bestFit="1" customWidth="1"/>
    <col min="73" max="73" width="7.140625" style="4" bestFit="1" customWidth="1"/>
    <col min="74" max="74" width="9.140625" style="4" bestFit="1" customWidth="1"/>
    <col min="75" max="76" width="12.28515625" style="4" bestFit="1" customWidth="1"/>
    <col min="77" max="77" width="7.140625" style="4" bestFit="1" customWidth="1"/>
    <col min="78" max="78" width="9.140625" style="4"/>
    <col min="79" max="82" width="12.28515625" style="4" bestFit="1" customWidth="1"/>
    <col min="83" max="83" width="11.7109375" style="4" bestFit="1" customWidth="1"/>
    <col min="84" max="84" width="4" style="4" bestFit="1" customWidth="1"/>
    <col min="85" max="89" width="7.140625" style="4" bestFit="1" customWidth="1"/>
    <col min="90" max="90" width="9.140625" style="4"/>
    <col min="91" max="91" width="12.28515625" style="4" bestFit="1" customWidth="1"/>
    <col min="92" max="92" width="7.140625" style="4" bestFit="1" customWidth="1"/>
    <col min="93" max="93" width="9.140625" style="4"/>
    <col min="94" max="97" width="12.28515625" style="4" bestFit="1" customWidth="1"/>
    <col min="98" max="98" width="7.140625" style="4" bestFit="1" customWidth="1"/>
    <col min="99" max="99" width="9.140625" style="4"/>
    <col min="100" max="102" width="12.28515625" style="4" bestFit="1" customWidth="1"/>
    <col min="103" max="103" width="7.140625" style="4" bestFit="1" customWidth="1"/>
    <col min="104" max="104" width="9.140625" style="4"/>
    <col min="105" max="109" width="12.28515625" style="4" bestFit="1" customWidth="1"/>
    <col min="110" max="110" width="11.7109375" style="4" bestFit="1" customWidth="1"/>
    <col min="111" max="16384" width="9.140625" style="4"/>
  </cols>
  <sheetData>
    <row r="2" spans="1:8" x14ac:dyDescent="0.2">
      <c r="A2" s="105" t="s">
        <v>433</v>
      </c>
      <c r="B2" s="106"/>
      <c r="C2" s="107"/>
      <c r="D2" s="108"/>
      <c r="E2" s="16"/>
      <c r="F2" s="107"/>
      <c r="G2" s="108"/>
    </row>
    <row r="3" spans="1:8" ht="25.5" x14ac:dyDescent="0.2">
      <c r="A3" s="17" t="s">
        <v>416</v>
      </c>
      <c r="B3" s="17" t="s">
        <v>415</v>
      </c>
      <c r="C3" s="87"/>
      <c r="D3" s="87"/>
      <c r="E3" s="87"/>
      <c r="F3" s="87"/>
      <c r="G3" s="87"/>
      <c r="H3" s="87"/>
    </row>
    <row r="4" spans="1:8" ht="94.5" x14ac:dyDescent="0.2">
      <c r="A4" s="17" t="s">
        <v>413</v>
      </c>
      <c r="B4" s="87" t="s">
        <v>71</v>
      </c>
      <c r="C4" s="22" t="s">
        <v>178</v>
      </c>
      <c r="D4" s="22" t="s">
        <v>130</v>
      </c>
      <c r="E4" s="22" t="s">
        <v>274</v>
      </c>
      <c r="F4" s="22" t="s">
        <v>78</v>
      </c>
      <c r="G4" s="87" t="s">
        <v>151</v>
      </c>
      <c r="H4" s="87" t="s">
        <v>414</v>
      </c>
    </row>
    <row r="5" spans="1:8" x14ac:dyDescent="0.2">
      <c r="A5" s="87" t="s">
        <v>412</v>
      </c>
      <c r="B5" s="18"/>
      <c r="C5" s="18"/>
      <c r="D5" s="18"/>
      <c r="E5" s="18"/>
      <c r="F5" s="18"/>
      <c r="G5" s="18">
        <v>2</v>
      </c>
      <c r="H5" s="18">
        <v>2</v>
      </c>
    </row>
    <row r="6" spans="1:8" x14ac:dyDescent="0.2">
      <c r="A6" s="87" t="s">
        <v>409</v>
      </c>
      <c r="B6" s="18">
        <v>2</v>
      </c>
      <c r="C6" s="18"/>
      <c r="D6" s="18">
        <v>4</v>
      </c>
      <c r="E6" s="18">
        <v>2</v>
      </c>
      <c r="F6" s="18">
        <v>1</v>
      </c>
      <c r="G6" s="18"/>
      <c r="H6" s="18">
        <v>9</v>
      </c>
    </row>
    <row r="7" spans="1:8" x14ac:dyDescent="0.2">
      <c r="A7" s="87" t="s">
        <v>410</v>
      </c>
      <c r="B7" s="18">
        <v>6</v>
      </c>
      <c r="C7" s="18"/>
      <c r="D7" s="18"/>
      <c r="E7" s="18">
        <v>3</v>
      </c>
      <c r="F7" s="18"/>
      <c r="G7" s="18"/>
      <c r="H7" s="18">
        <v>9</v>
      </c>
    </row>
    <row r="8" spans="1:8" x14ac:dyDescent="0.2">
      <c r="A8" s="87" t="s">
        <v>408</v>
      </c>
      <c r="B8" s="18">
        <v>3</v>
      </c>
      <c r="C8" s="18">
        <v>1</v>
      </c>
      <c r="D8" s="18"/>
      <c r="E8" s="18"/>
      <c r="F8" s="18"/>
      <c r="G8" s="18">
        <v>3</v>
      </c>
      <c r="H8" s="18">
        <v>7</v>
      </c>
    </row>
    <row r="9" spans="1:8" x14ac:dyDescent="0.2">
      <c r="A9" s="87" t="s">
        <v>414</v>
      </c>
      <c r="B9" s="18">
        <v>11</v>
      </c>
      <c r="C9" s="18">
        <v>1</v>
      </c>
      <c r="D9" s="18">
        <v>4</v>
      </c>
      <c r="E9" s="18">
        <v>5</v>
      </c>
      <c r="F9" s="18">
        <v>1</v>
      </c>
      <c r="G9" s="18">
        <v>5</v>
      </c>
      <c r="H9" s="18">
        <v>27</v>
      </c>
    </row>
    <row r="10" spans="1:8" x14ac:dyDescent="0.2">
      <c r="B10" s="18"/>
      <c r="C10" s="18"/>
      <c r="D10" s="18"/>
      <c r="E10" s="18"/>
      <c r="F10" s="18"/>
      <c r="G10" s="18"/>
      <c r="H10" s="18"/>
    </row>
    <row r="11" spans="1:8" x14ac:dyDescent="0.2">
      <c r="B11" s="18"/>
      <c r="C11" s="18"/>
      <c r="D11" s="18"/>
      <c r="E11" s="18"/>
      <c r="F11" s="18"/>
      <c r="G11" s="18"/>
      <c r="H11" s="18"/>
    </row>
    <row r="12" spans="1:8" x14ac:dyDescent="0.2">
      <c r="B12" s="18"/>
      <c r="C12" s="18"/>
      <c r="D12" s="18"/>
      <c r="E12" s="18"/>
      <c r="F12" s="18"/>
      <c r="G12" s="18"/>
      <c r="H12" s="18"/>
    </row>
    <row r="13" spans="1:8" x14ac:dyDescent="0.2">
      <c r="A13" s="105" t="s">
        <v>476</v>
      </c>
      <c r="B13" s="106"/>
      <c r="C13" s="107"/>
      <c r="D13" s="108"/>
      <c r="E13" s="16"/>
      <c r="F13" s="18"/>
      <c r="G13" s="18"/>
      <c r="H13" s="18"/>
    </row>
    <row r="14" spans="1:8" ht="25.5" x14ac:dyDescent="0.2">
      <c r="A14" s="17" t="s">
        <v>413</v>
      </c>
      <c r="B14" s="87" t="s">
        <v>416</v>
      </c>
      <c r="D14" s="18"/>
      <c r="E14" s="18"/>
      <c r="F14" s="18"/>
      <c r="G14" s="18"/>
      <c r="H14" s="18"/>
    </row>
    <row r="15" spans="1:8" ht="86.25" customHeight="1" x14ac:dyDescent="0.2">
      <c r="A15" s="86" t="s">
        <v>373</v>
      </c>
      <c r="B15" s="23">
        <v>1</v>
      </c>
      <c r="D15" s="18"/>
      <c r="E15" s="18"/>
      <c r="F15" s="18"/>
      <c r="G15" s="18"/>
      <c r="H15" s="18"/>
    </row>
    <row r="16" spans="1:8" ht="25.5" x14ac:dyDescent="0.2">
      <c r="A16" s="86" t="s">
        <v>465</v>
      </c>
      <c r="B16" s="23">
        <v>4</v>
      </c>
      <c r="D16" s="18"/>
      <c r="E16" s="18"/>
      <c r="F16" s="18"/>
      <c r="G16" s="18"/>
      <c r="H16" s="18"/>
    </row>
    <row r="17" spans="1:8" ht="38.25" x14ac:dyDescent="0.2">
      <c r="A17" s="86" t="s">
        <v>152</v>
      </c>
      <c r="B17" s="23">
        <v>1</v>
      </c>
      <c r="D17" s="18"/>
      <c r="E17" s="18"/>
      <c r="F17" s="18"/>
      <c r="G17" s="18"/>
      <c r="H17" s="18"/>
    </row>
    <row r="18" spans="1:8" x14ac:dyDescent="0.2">
      <c r="A18" s="86" t="s">
        <v>77</v>
      </c>
      <c r="B18" s="23">
        <v>5</v>
      </c>
      <c r="D18" s="18"/>
      <c r="E18" s="18"/>
      <c r="F18" s="18"/>
      <c r="G18" s="18"/>
      <c r="H18" s="18"/>
    </row>
    <row r="19" spans="1:8" x14ac:dyDescent="0.2">
      <c r="A19" s="86" t="s">
        <v>101</v>
      </c>
      <c r="B19" s="23">
        <v>3</v>
      </c>
      <c r="D19" s="18"/>
      <c r="E19" s="18"/>
      <c r="F19" s="18"/>
      <c r="G19" s="18"/>
      <c r="H19" s="18"/>
    </row>
    <row r="20" spans="1:8" ht="38.25" x14ac:dyDescent="0.2">
      <c r="A20" s="86" t="s">
        <v>469</v>
      </c>
      <c r="B20" s="23">
        <v>1</v>
      </c>
      <c r="D20" s="18"/>
      <c r="E20" s="18"/>
      <c r="F20" s="18"/>
      <c r="G20" s="18"/>
      <c r="H20" s="18"/>
    </row>
    <row r="21" spans="1:8" ht="63.75" x14ac:dyDescent="0.2">
      <c r="A21" s="86" t="s">
        <v>471</v>
      </c>
      <c r="B21" s="23">
        <v>1</v>
      </c>
      <c r="D21" s="18"/>
      <c r="E21" s="18"/>
      <c r="F21" s="18"/>
      <c r="G21" s="18"/>
      <c r="H21" s="18"/>
    </row>
    <row r="22" spans="1:8" ht="76.5" x14ac:dyDescent="0.2">
      <c r="A22" s="86" t="s">
        <v>473</v>
      </c>
      <c r="B22" s="23">
        <v>1</v>
      </c>
      <c r="D22" s="18"/>
      <c r="E22" s="18"/>
      <c r="F22" s="18"/>
      <c r="G22" s="18"/>
      <c r="H22" s="18"/>
    </row>
    <row r="23" spans="1:8" ht="63.75" x14ac:dyDescent="0.2">
      <c r="A23" s="86" t="s">
        <v>346</v>
      </c>
      <c r="B23" s="23">
        <v>1</v>
      </c>
      <c r="D23" s="18"/>
      <c r="E23" s="18"/>
      <c r="F23" s="18"/>
      <c r="G23" s="18"/>
      <c r="H23" s="18"/>
    </row>
    <row r="24" spans="1:8" x14ac:dyDescent="0.2">
      <c r="A24" s="86" t="s">
        <v>420</v>
      </c>
      <c r="B24" s="23">
        <v>1</v>
      </c>
      <c r="D24" s="18"/>
      <c r="E24" s="18"/>
      <c r="F24" s="18"/>
      <c r="G24" s="18"/>
      <c r="H24" s="18"/>
    </row>
    <row r="25" spans="1:8" ht="25.5" x14ac:dyDescent="0.2">
      <c r="A25" s="86" t="s">
        <v>466</v>
      </c>
      <c r="B25" s="23">
        <v>2</v>
      </c>
      <c r="D25" s="18"/>
      <c r="E25" s="18"/>
      <c r="F25" s="18"/>
      <c r="G25" s="18"/>
      <c r="H25" s="18"/>
    </row>
    <row r="26" spans="1:8" ht="38.25" x14ac:dyDescent="0.2">
      <c r="A26" s="86" t="s">
        <v>468</v>
      </c>
      <c r="B26" s="23">
        <v>1</v>
      </c>
      <c r="D26" s="18"/>
      <c r="E26" s="18"/>
      <c r="F26" s="18"/>
      <c r="G26" s="18"/>
      <c r="H26" s="18"/>
    </row>
    <row r="27" spans="1:8" ht="38.25" x14ac:dyDescent="0.2">
      <c r="A27" s="86" t="s">
        <v>131</v>
      </c>
      <c r="B27" s="23">
        <v>1</v>
      </c>
      <c r="D27" s="18"/>
      <c r="E27" s="18"/>
      <c r="F27" s="18"/>
      <c r="G27" s="18"/>
      <c r="H27" s="18"/>
    </row>
    <row r="28" spans="1:8" ht="38.25" x14ac:dyDescent="0.2">
      <c r="A28" s="86" t="s">
        <v>477</v>
      </c>
      <c r="B28" s="23">
        <v>3</v>
      </c>
      <c r="D28" s="18"/>
      <c r="E28" s="18"/>
      <c r="F28" s="18"/>
      <c r="G28" s="18"/>
      <c r="H28" s="18"/>
    </row>
    <row r="29" spans="1:8" x14ac:dyDescent="0.2">
      <c r="A29" s="86" t="s">
        <v>417</v>
      </c>
      <c r="B29" s="23"/>
      <c r="D29" s="18"/>
      <c r="E29" s="18"/>
      <c r="F29" s="18"/>
      <c r="G29" s="18"/>
      <c r="H29" s="18"/>
    </row>
    <row r="30" spans="1:8" ht="76.5" x14ac:dyDescent="0.2">
      <c r="A30" s="86" t="s">
        <v>865</v>
      </c>
      <c r="B30" s="23">
        <v>1</v>
      </c>
      <c r="D30" s="18"/>
      <c r="E30" s="18"/>
      <c r="F30" s="18"/>
      <c r="G30" s="18"/>
      <c r="H30" s="18"/>
    </row>
    <row r="31" spans="1:8" x14ac:dyDescent="0.2">
      <c r="A31" s="86" t="s">
        <v>414</v>
      </c>
      <c r="B31" s="23">
        <v>27</v>
      </c>
      <c r="D31" s="18"/>
      <c r="E31" s="18"/>
      <c r="F31" s="18"/>
      <c r="G31" s="18"/>
      <c r="H31" s="18"/>
    </row>
    <row r="32" spans="1:8" x14ac:dyDescent="0.2">
      <c r="B32" s="18"/>
      <c r="D32" s="18"/>
      <c r="E32" s="18"/>
      <c r="F32" s="18"/>
      <c r="G32" s="18"/>
      <c r="H32" s="18"/>
    </row>
    <row r="33" spans="1:8" x14ac:dyDescent="0.2">
      <c r="B33" s="18"/>
      <c r="D33" s="18"/>
      <c r="E33" s="18"/>
      <c r="F33" s="18"/>
      <c r="G33" s="18"/>
      <c r="H33" s="18"/>
    </row>
    <row r="34" spans="1:8" x14ac:dyDescent="0.2">
      <c r="B34" s="18"/>
      <c r="C34" s="18"/>
      <c r="D34" s="18"/>
      <c r="E34" s="18"/>
      <c r="F34" s="18"/>
      <c r="G34" s="18"/>
      <c r="H34" s="18"/>
    </row>
    <row r="35" spans="1:8" ht="27.75" customHeight="1" x14ac:dyDescent="0.2">
      <c r="A35" s="105" t="s">
        <v>492</v>
      </c>
      <c r="B35" s="106"/>
      <c r="C35" s="107"/>
      <c r="D35" s="108"/>
      <c r="E35" s="16"/>
      <c r="F35" s="18"/>
      <c r="G35" s="18"/>
      <c r="H35" s="18"/>
    </row>
    <row r="36" spans="1:8" ht="25.5" x14ac:dyDescent="0.2">
      <c r="A36" s="17" t="s">
        <v>413</v>
      </c>
      <c r="B36" s="87" t="s">
        <v>416</v>
      </c>
      <c r="D36" s="18"/>
      <c r="E36" s="18"/>
      <c r="F36" s="18"/>
      <c r="G36" s="18"/>
      <c r="H36" s="18"/>
    </row>
    <row r="37" spans="1:8" x14ac:dyDescent="0.2">
      <c r="A37" s="86" t="s">
        <v>418</v>
      </c>
      <c r="B37" s="23">
        <v>1</v>
      </c>
      <c r="D37" s="18"/>
      <c r="E37" s="18"/>
      <c r="F37" s="18"/>
      <c r="G37" s="18"/>
      <c r="H37" s="18"/>
    </row>
    <row r="38" spans="1:8" x14ac:dyDescent="0.2">
      <c r="A38" s="86" t="s">
        <v>419</v>
      </c>
      <c r="B38" s="23">
        <v>1</v>
      </c>
      <c r="D38" s="18"/>
      <c r="E38" s="18"/>
      <c r="F38" s="18"/>
      <c r="G38" s="18"/>
      <c r="H38" s="18"/>
    </row>
    <row r="39" spans="1:8" ht="59.25" customHeight="1" x14ac:dyDescent="0.2">
      <c r="A39" s="86" t="s">
        <v>470</v>
      </c>
      <c r="B39" s="23">
        <v>1</v>
      </c>
      <c r="D39" s="18"/>
      <c r="E39" s="18"/>
      <c r="F39" s="18"/>
      <c r="G39" s="18"/>
      <c r="H39" s="18"/>
    </row>
    <row r="40" spans="1:8" x14ac:dyDescent="0.2">
      <c r="A40" s="86" t="s">
        <v>421</v>
      </c>
      <c r="B40" s="23">
        <v>1</v>
      </c>
      <c r="D40" s="18"/>
      <c r="E40" s="18"/>
      <c r="F40" s="18"/>
      <c r="G40" s="18"/>
      <c r="H40" s="18"/>
    </row>
    <row r="41" spans="1:8" ht="51" x14ac:dyDescent="0.2">
      <c r="A41" s="86" t="s">
        <v>467</v>
      </c>
      <c r="B41" s="23">
        <v>3</v>
      </c>
      <c r="D41" s="18"/>
      <c r="E41" s="18"/>
      <c r="F41" s="18"/>
      <c r="G41" s="18"/>
      <c r="H41" s="18"/>
    </row>
    <row r="42" spans="1:8" x14ac:dyDescent="0.2">
      <c r="A42" s="86" t="s">
        <v>472</v>
      </c>
      <c r="B42" s="23">
        <v>1</v>
      </c>
      <c r="D42" s="18"/>
      <c r="E42" s="18"/>
      <c r="F42" s="18"/>
      <c r="G42" s="18"/>
      <c r="H42" s="18"/>
    </row>
    <row r="43" spans="1:8" x14ac:dyDescent="0.2">
      <c r="A43" s="86" t="s">
        <v>417</v>
      </c>
      <c r="B43" s="23">
        <v>18</v>
      </c>
      <c r="D43" s="18"/>
      <c r="E43" s="18"/>
      <c r="F43" s="18"/>
      <c r="G43" s="18"/>
      <c r="H43" s="18"/>
    </row>
    <row r="44" spans="1:8" ht="51" x14ac:dyDescent="0.2">
      <c r="A44" s="86" t="s">
        <v>864</v>
      </c>
      <c r="B44" s="23">
        <v>1</v>
      </c>
      <c r="D44" s="18"/>
      <c r="E44" s="18"/>
      <c r="F44" s="18"/>
      <c r="G44" s="18"/>
      <c r="H44" s="18"/>
    </row>
    <row r="45" spans="1:8" x14ac:dyDescent="0.2">
      <c r="A45" s="87" t="s">
        <v>414</v>
      </c>
      <c r="B45" s="18">
        <v>27</v>
      </c>
      <c r="D45" s="18"/>
      <c r="E45" s="18"/>
      <c r="F45" s="18"/>
      <c r="G45" s="18"/>
      <c r="H45" s="18"/>
    </row>
    <row r="46" spans="1:8" x14ac:dyDescent="0.2">
      <c r="D46" s="18"/>
      <c r="E46" s="18"/>
      <c r="F46" s="18"/>
      <c r="G46" s="18"/>
      <c r="H46" s="18"/>
    </row>
    <row r="47" spans="1:8" x14ac:dyDescent="0.2">
      <c r="A47" s="105" t="s">
        <v>486</v>
      </c>
      <c r="B47" s="106"/>
      <c r="C47" s="107"/>
      <c r="D47" s="108"/>
      <c r="E47" s="16"/>
    </row>
    <row r="48" spans="1:8" ht="25.5" x14ac:dyDescent="0.2">
      <c r="A48" s="17" t="s">
        <v>416</v>
      </c>
      <c r="B48" s="17" t="s">
        <v>415</v>
      </c>
      <c r="C48" s="87"/>
    </row>
    <row r="49" spans="1:5" ht="63.75" x14ac:dyDescent="0.2">
      <c r="A49" s="17" t="s">
        <v>413</v>
      </c>
      <c r="B49" s="87" t="s">
        <v>479</v>
      </c>
      <c r="C49" s="87" t="s">
        <v>414</v>
      </c>
    </row>
    <row r="50" spans="1:5" x14ac:dyDescent="0.2">
      <c r="A50" s="87" t="s">
        <v>409</v>
      </c>
      <c r="B50" s="18">
        <v>8</v>
      </c>
      <c r="C50" s="18">
        <v>8</v>
      </c>
    </row>
    <row r="51" spans="1:5" x14ac:dyDescent="0.2">
      <c r="A51" s="87" t="s">
        <v>410</v>
      </c>
      <c r="B51" s="18">
        <v>6</v>
      </c>
      <c r="C51" s="18">
        <v>6</v>
      </c>
    </row>
    <row r="52" spans="1:5" x14ac:dyDescent="0.2">
      <c r="A52" s="87" t="s">
        <v>408</v>
      </c>
      <c r="B52" s="18">
        <v>7</v>
      </c>
      <c r="C52" s="18">
        <v>7</v>
      </c>
    </row>
    <row r="53" spans="1:5" x14ac:dyDescent="0.2">
      <c r="A53" s="87" t="s">
        <v>414</v>
      </c>
      <c r="B53" s="18">
        <v>21</v>
      </c>
      <c r="C53" s="18">
        <v>21</v>
      </c>
    </row>
    <row r="57" spans="1:5" ht="28.5" customHeight="1" x14ac:dyDescent="0.2">
      <c r="A57" s="105" t="s">
        <v>487</v>
      </c>
      <c r="B57" s="106"/>
      <c r="C57" s="107"/>
      <c r="D57" s="108"/>
      <c r="E57" s="16"/>
    </row>
    <row r="58" spans="1:5" ht="25.5" x14ac:dyDescent="0.2">
      <c r="A58" s="17" t="s">
        <v>416</v>
      </c>
      <c r="B58" s="17" t="s">
        <v>415</v>
      </c>
      <c r="C58" s="87"/>
    </row>
    <row r="59" spans="1:5" ht="28.5" customHeight="1" x14ac:dyDescent="0.2">
      <c r="A59" s="17" t="s">
        <v>413</v>
      </c>
      <c r="B59" s="87" t="s">
        <v>482</v>
      </c>
      <c r="C59" s="87" t="s">
        <v>414</v>
      </c>
    </row>
    <row r="60" spans="1:5" x14ac:dyDescent="0.2">
      <c r="A60" s="87" t="s">
        <v>409</v>
      </c>
      <c r="B60" s="18">
        <v>5</v>
      </c>
      <c r="C60" s="18">
        <v>5</v>
      </c>
    </row>
    <row r="61" spans="1:5" x14ac:dyDescent="0.2">
      <c r="A61" s="87" t="s">
        <v>410</v>
      </c>
      <c r="B61" s="18">
        <v>5</v>
      </c>
      <c r="C61" s="18">
        <v>5</v>
      </c>
    </row>
    <row r="62" spans="1:5" x14ac:dyDescent="0.2">
      <c r="A62" s="87" t="s">
        <v>408</v>
      </c>
      <c r="B62" s="18">
        <v>4</v>
      </c>
      <c r="C62" s="18">
        <v>4</v>
      </c>
    </row>
    <row r="63" spans="1:5" x14ac:dyDescent="0.2">
      <c r="A63" s="87" t="s">
        <v>414</v>
      </c>
      <c r="B63" s="18">
        <v>14</v>
      </c>
      <c r="C63" s="18">
        <v>14</v>
      </c>
    </row>
    <row r="66" spans="1:5" x14ac:dyDescent="0.2">
      <c r="A66" s="105" t="s">
        <v>488</v>
      </c>
      <c r="B66" s="106"/>
      <c r="C66" s="107"/>
      <c r="D66" s="108"/>
    </row>
    <row r="67" spans="1:5" ht="25.5" x14ac:dyDescent="0.2">
      <c r="A67" s="17" t="s">
        <v>416</v>
      </c>
      <c r="B67" s="17" t="s">
        <v>415</v>
      </c>
      <c r="C67" s="87"/>
    </row>
    <row r="68" spans="1:5" ht="17.25" customHeight="1" x14ac:dyDescent="0.2">
      <c r="A68" s="17" t="s">
        <v>413</v>
      </c>
      <c r="B68" s="87" t="s">
        <v>483</v>
      </c>
      <c r="C68" s="87" t="s">
        <v>414</v>
      </c>
    </row>
    <row r="69" spans="1:5" x14ac:dyDescent="0.2">
      <c r="A69" s="87" t="s">
        <v>409</v>
      </c>
      <c r="B69" s="18">
        <v>6</v>
      </c>
      <c r="C69" s="18">
        <v>6</v>
      </c>
    </row>
    <row r="70" spans="1:5" x14ac:dyDescent="0.2">
      <c r="A70" s="87" t="s">
        <v>410</v>
      </c>
      <c r="B70" s="18">
        <v>2</v>
      </c>
      <c r="C70" s="18">
        <v>2</v>
      </c>
    </row>
    <row r="71" spans="1:5" x14ac:dyDescent="0.2">
      <c r="A71" s="87" t="s">
        <v>408</v>
      </c>
      <c r="B71" s="18">
        <v>2</v>
      </c>
      <c r="C71" s="18">
        <v>2</v>
      </c>
    </row>
    <row r="72" spans="1:5" x14ac:dyDescent="0.2">
      <c r="A72" s="87" t="s">
        <v>414</v>
      </c>
      <c r="B72" s="18">
        <v>10</v>
      </c>
      <c r="C72" s="18">
        <v>10</v>
      </c>
    </row>
    <row r="75" spans="1:5" x14ac:dyDescent="0.2">
      <c r="A75" s="105" t="s">
        <v>489</v>
      </c>
      <c r="B75" s="106"/>
      <c r="C75" s="107"/>
      <c r="D75" s="108"/>
      <c r="E75" s="16"/>
    </row>
    <row r="76" spans="1:5" ht="25.5" x14ac:dyDescent="0.2">
      <c r="A76" s="17" t="s">
        <v>416</v>
      </c>
      <c r="B76" s="17" t="s">
        <v>415</v>
      </c>
      <c r="C76" s="87"/>
      <c r="D76" s="87"/>
      <c r="E76" s="87"/>
    </row>
    <row r="77" spans="1:5" ht="117" x14ac:dyDescent="0.2">
      <c r="A77" s="17" t="s">
        <v>413</v>
      </c>
      <c r="B77" s="87" t="s">
        <v>412</v>
      </c>
      <c r="C77" s="22" t="s">
        <v>490</v>
      </c>
      <c r="D77" s="22" t="s">
        <v>491</v>
      </c>
      <c r="E77" s="87" t="s">
        <v>414</v>
      </c>
    </row>
    <row r="78" spans="1:5" x14ac:dyDescent="0.2">
      <c r="A78" s="87" t="s">
        <v>412</v>
      </c>
      <c r="B78" s="18">
        <v>2</v>
      </c>
      <c r="C78" s="18"/>
      <c r="D78" s="18"/>
      <c r="E78" s="18">
        <v>2</v>
      </c>
    </row>
    <row r="79" spans="1:5" x14ac:dyDescent="0.2">
      <c r="A79" s="87" t="s">
        <v>409</v>
      </c>
      <c r="B79" s="18"/>
      <c r="C79" s="18"/>
      <c r="D79" s="18">
        <v>2</v>
      </c>
      <c r="E79" s="18">
        <v>2</v>
      </c>
    </row>
    <row r="80" spans="1:5" x14ac:dyDescent="0.2">
      <c r="A80" s="87" t="s">
        <v>410</v>
      </c>
      <c r="B80" s="18"/>
      <c r="C80" s="18">
        <v>1</v>
      </c>
      <c r="D80" s="18">
        <v>1</v>
      </c>
      <c r="E80" s="18">
        <v>2</v>
      </c>
    </row>
    <row r="81" spans="1:6" x14ac:dyDescent="0.2">
      <c r="A81" s="87" t="s">
        <v>414</v>
      </c>
      <c r="B81" s="18">
        <v>2</v>
      </c>
      <c r="C81" s="18">
        <v>1</v>
      </c>
      <c r="D81" s="18">
        <v>3</v>
      </c>
      <c r="E81" s="18">
        <v>6</v>
      </c>
    </row>
    <row r="86" spans="1:6" ht="39.75" customHeight="1" x14ac:dyDescent="0.2">
      <c r="A86" s="105" t="s">
        <v>510</v>
      </c>
      <c r="B86" s="106"/>
    </row>
    <row r="87" spans="1:6" ht="25.5" x14ac:dyDescent="0.2">
      <c r="A87" s="17" t="s">
        <v>416</v>
      </c>
      <c r="B87" s="17" t="s">
        <v>415</v>
      </c>
      <c r="C87" s="87"/>
      <c r="D87" s="87"/>
      <c r="E87" s="87"/>
      <c r="F87"/>
    </row>
    <row r="88" spans="1:6" ht="102.75" customHeight="1" x14ac:dyDescent="0.2">
      <c r="A88" s="20" t="s">
        <v>413</v>
      </c>
      <c r="B88" s="85" t="s">
        <v>154</v>
      </c>
      <c r="C88" s="86" t="s">
        <v>74</v>
      </c>
      <c r="D88" s="86" t="s">
        <v>72</v>
      </c>
      <c r="E88" s="87" t="s">
        <v>414</v>
      </c>
      <c r="F88"/>
    </row>
    <row r="89" spans="1:6" x14ac:dyDescent="0.2">
      <c r="A89" s="87" t="s">
        <v>412</v>
      </c>
      <c r="B89" s="18">
        <v>2</v>
      </c>
      <c r="C89" s="18"/>
      <c r="D89" s="18"/>
      <c r="E89" s="18">
        <v>2</v>
      </c>
      <c r="F89"/>
    </row>
    <row r="90" spans="1:6" x14ac:dyDescent="0.2">
      <c r="A90" s="87" t="s">
        <v>409</v>
      </c>
      <c r="B90" s="18"/>
      <c r="C90" s="18">
        <v>1</v>
      </c>
      <c r="D90" s="18">
        <v>8</v>
      </c>
      <c r="E90" s="18">
        <v>9</v>
      </c>
      <c r="F90"/>
    </row>
    <row r="91" spans="1:6" x14ac:dyDescent="0.2">
      <c r="A91" s="87" t="s">
        <v>410</v>
      </c>
      <c r="B91" s="18"/>
      <c r="C91" s="18">
        <v>2</v>
      </c>
      <c r="D91" s="18">
        <v>7</v>
      </c>
      <c r="E91" s="18">
        <v>9</v>
      </c>
      <c r="F91"/>
    </row>
    <row r="92" spans="1:6" x14ac:dyDescent="0.2">
      <c r="A92" s="87" t="s">
        <v>408</v>
      </c>
      <c r="B92" s="18">
        <v>5</v>
      </c>
      <c r="C92" s="18">
        <v>1</v>
      </c>
      <c r="D92" s="18">
        <v>1</v>
      </c>
      <c r="E92" s="18">
        <v>7</v>
      </c>
      <c r="F92"/>
    </row>
    <row r="93" spans="1:6" x14ac:dyDescent="0.2">
      <c r="A93" s="87" t="s">
        <v>414</v>
      </c>
      <c r="B93" s="18">
        <v>7</v>
      </c>
      <c r="C93" s="18">
        <v>4</v>
      </c>
      <c r="D93" s="18">
        <v>16</v>
      </c>
      <c r="E93" s="18">
        <v>27</v>
      </c>
      <c r="F93"/>
    </row>
    <row r="94" spans="1:6" x14ac:dyDescent="0.2">
      <c r="A94"/>
      <c r="B94"/>
      <c r="C94"/>
      <c r="D94"/>
      <c r="E94"/>
      <c r="F94"/>
    </row>
    <row r="97" spans="1:9" ht="30.75" customHeight="1" x14ac:dyDescent="0.2">
      <c r="A97" s="105" t="s">
        <v>493</v>
      </c>
      <c r="B97" s="106"/>
    </row>
    <row r="98" spans="1:9" x14ac:dyDescent="0.2">
      <c r="A98" s="1" t="s">
        <v>416</v>
      </c>
      <c r="B98" s="1" t="s">
        <v>415</v>
      </c>
      <c r="C98"/>
      <c r="D98"/>
      <c r="E98"/>
      <c r="F98"/>
      <c r="G98"/>
      <c r="H98"/>
      <c r="I98"/>
    </row>
    <row r="99" spans="1:9" x14ac:dyDescent="0.2">
      <c r="A99" s="25" t="s">
        <v>413</v>
      </c>
      <c r="B99" s="88">
        <v>1</v>
      </c>
      <c r="C99" s="88">
        <v>2</v>
      </c>
      <c r="D99" s="88">
        <v>3</v>
      </c>
      <c r="E99" s="88">
        <v>4</v>
      </c>
      <c r="F99" s="88">
        <v>5</v>
      </c>
      <c r="G99" s="88">
        <v>6</v>
      </c>
      <c r="H99" s="89" t="s">
        <v>414</v>
      </c>
      <c r="I99"/>
    </row>
    <row r="100" spans="1:9" x14ac:dyDescent="0.2">
      <c r="A100" s="15" t="s">
        <v>412</v>
      </c>
      <c r="B100" s="26">
        <v>1</v>
      </c>
      <c r="C100" s="26">
        <v>1</v>
      </c>
      <c r="D100" s="26"/>
      <c r="E100" s="26"/>
      <c r="F100" s="26"/>
      <c r="G100" s="26"/>
      <c r="H100" s="3">
        <v>2</v>
      </c>
      <c r="I100"/>
    </row>
    <row r="101" spans="1:9" x14ac:dyDescent="0.2">
      <c r="A101" s="15" t="s">
        <v>409</v>
      </c>
      <c r="B101" s="26">
        <v>3</v>
      </c>
      <c r="C101" s="26">
        <v>1</v>
      </c>
      <c r="D101" s="26">
        <v>3</v>
      </c>
      <c r="E101" s="26">
        <v>1</v>
      </c>
      <c r="F101" s="26"/>
      <c r="G101" s="26">
        <v>1</v>
      </c>
      <c r="H101" s="3">
        <v>9</v>
      </c>
      <c r="I101"/>
    </row>
    <row r="102" spans="1:9" x14ac:dyDescent="0.2">
      <c r="A102" s="15" t="s">
        <v>410</v>
      </c>
      <c r="B102" s="26"/>
      <c r="C102" s="26">
        <v>3</v>
      </c>
      <c r="D102" s="26">
        <v>1</v>
      </c>
      <c r="E102" s="26">
        <v>2</v>
      </c>
      <c r="F102" s="26">
        <v>1</v>
      </c>
      <c r="G102" s="26">
        <v>1</v>
      </c>
      <c r="H102" s="3">
        <v>8</v>
      </c>
      <c r="I102"/>
    </row>
    <row r="103" spans="1:9" x14ac:dyDescent="0.2">
      <c r="A103" s="15" t="s">
        <v>408</v>
      </c>
      <c r="B103" s="26">
        <v>4</v>
      </c>
      <c r="C103" s="26">
        <v>1</v>
      </c>
      <c r="D103" s="26"/>
      <c r="E103" s="26">
        <v>1</v>
      </c>
      <c r="F103" s="26">
        <v>1</v>
      </c>
      <c r="G103" s="26"/>
      <c r="H103" s="3">
        <v>7</v>
      </c>
      <c r="I103"/>
    </row>
    <row r="104" spans="1:9" x14ac:dyDescent="0.2">
      <c r="A104" s="15" t="s">
        <v>414</v>
      </c>
      <c r="B104" s="26">
        <v>8</v>
      </c>
      <c r="C104" s="26">
        <v>6</v>
      </c>
      <c r="D104" s="26">
        <v>4</v>
      </c>
      <c r="E104" s="26">
        <v>4</v>
      </c>
      <c r="F104" s="26">
        <v>2</v>
      </c>
      <c r="G104" s="26">
        <v>2</v>
      </c>
      <c r="H104" s="3">
        <v>26</v>
      </c>
      <c r="I104"/>
    </row>
    <row r="105" spans="1:9" x14ac:dyDescent="0.2">
      <c r="A105"/>
      <c r="B105"/>
      <c r="C105"/>
      <c r="D105"/>
      <c r="E105"/>
      <c r="F105"/>
      <c r="G105"/>
      <c r="H105"/>
      <c r="I105"/>
    </row>
    <row r="106" spans="1:9" x14ac:dyDescent="0.2">
      <c r="A106"/>
      <c r="B106"/>
      <c r="C106"/>
    </row>
    <row r="107" spans="1:9" x14ac:dyDescent="0.2">
      <c r="A107"/>
      <c r="B107"/>
      <c r="C107"/>
    </row>
    <row r="108" spans="1:9" ht="43.5" customHeight="1" x14ac:dyDescent="0.2">
      <c r="A108" s="105" t="s">
        <v>494</v>
      </c>
      <c r="B108" s="106"/>
      <c r="C108"/>
    </row>
    <row r="109" spans="1:9" x14ac:dyDescent="0.2">
      <c r="A109" s="1" t="s">
        <v>413</v>
      </c>
      <c r="B109" t="s">
        <v>416</v>
      </c>
      <c r="C109"/>
    </row>
    <row r="110" spans="1:9" x14ac:dyDescent="0.2">
      <c r="A110" s="2" t="s">
        <v>74</v>
      </c>
      <c r="B110" s="3">
        <v>3</v>
      </c>
      <c r="C110"/>
    </row>
    <row r="111" spans="1:9" x14ac:dyDescent="0.2">
      <c r="A111" s="2" t="s">
        <v>72</v>
      </c>
      <c r="B111" s="3">
        <v>24</v>
      </c>
      <c r="C111"/>
    </row>
    <row r="112" spans="1:9" x14ac:dyDescent="0.2">
      <c r="A112" s="2" t="s">
        <v>417</v>
      </c>
      <c r="B112" s="3"/>
      <c r="C112"/>
    </row>
    <row r="113" spans="1:10" x14ac:dyDescent="0.2">
      <c r="A113" s="2" t="s">
        <v>414</v>
      </c>
      <c r="B113" s="3">
        <v>27</v>
      </c>
      <c r="C113"/>
    </row>
    <row r="114" spans="1:10" x14ac:dyDescent="0.2">
      <c r="A114"/>
      <c r="B114"/>
      <c r="C114"/>
    </row>
    <row r="115" spans="1:10" x14ac:dyDescent="0.2">
      <c r="A115"/>
      <c r="B115"/>
      <c r="C115"/>
    </row>
    <row r="116" spans="1:10" ht="33.75" customHeight="1" x14ac:dyDescent="0.2">
      <c r="A116" s="105" t="s">
        <v>495</v>
      </c>
      <c r="B116" s="106"/>
      <c r="C116"/>
    </row>
    <row r="117" spans="1:10" x14ac:dyDescent="0.2">
      <c r="A117" s="1" t="s">
        <v>416</v>
      </c>
      <c r="B117" s="1" t="s">
        <v>415</v>
      </c>
      <c r="C117"/>
      <c r="D117"/>
      <c r="E117"/>
    </row>
    <row r="118" spans="1:10" x14ac:dyDescent="0.2">
      <c r="A118" s="1" t="s">
        <v>413</v>
      </c>
      <c r="B118" s="89" t="s">
        <v>74</v>
      </c>
      <c r="C118" s="89" t="s">
        <v>72</v>
      </c>
      <c r="D118" s="89" t="s">
        <v>414</v>
      </c>
      <c r="E118"/>
    </row>
    <row r="119" spans="1:10" x14ac:dyDescent="0.2">
      <c r="A119" s="2" t="s">
        <v>412</v>
      </c>
      <c r="B119" s="3"/>
      <c r="C119" s="3">
        <v>2</v>
      </c>
      <c r="D119" s="3">
        <v>2</v>
      </c>
      <c r="E119"/>
    </row>
    <row r="120" spans="1:10" x14ac:dyDescent="0.2">
      <c r="A120" s="2" t="s">
        <v>409</v>
      </c>
      <c r="B120" s="3"/>
      <c r="C120" s="3">
        <v>9</v>
      </c>
      <c r="D120" s="3">
        <v>9</v>
      </c>
      <c r="E120"/>
    </row>
    <row r="121" spans="1:10" x14ac:dyDescent="0.2">
      <c r="A121" s="2" t="s">
        <v>410</v>
      </c>
      <c r="B121" s="3">
        <v>1</v>
      </c>
      <c r="C121" s="3">
        <v>8</v>
      </c>
      <c r="D121" s="3">
        <v>9</v>
      </c>
      <c r="E121"/>
    </row>
    <row r="122" spans="1:10" x14ac:dyDescent="0.2">
      <c r="A122" s="2" t="s">
        <v>408</v>
      </c>
      <c r="B122" s="3"/>
      <c r="C122" s="3">
        <v>7</v>
      </c>
      <c r="D122" s="3">
        <v>7</v>
      </c>
      <c r="E122"/>
    </row>
    <row r="123" spans="1:10" x14ac:dyDescent="0.2">
      <c r="A123" s="2" t="s">
        <v>414</v>
      </c>
      <c r="B123" s="3">
        <v>1</v>
      </c>
      <c r="C123" s="3">
        <v>26</v>
      </c>
      <c r="D123" s="3">
        <v>27</v>
      </c>
      <c r="E123"/>
    </row>
    <row r="124" spans="1:10" x14ac:dyDescent="0.2">
      <c r="A124"/>
      <c r="B124"/>
      <c r="C124"/>
      <c r="D124"/>
      <c r="E124"/>
    </row>
    <row r="125" spans="1:10" x14ac:dyDescent="0.2">
      <c r="A125"/>
      <c r="B125"/>
      <c r="C125"/>
    </row>
    <row r="126" spans="1:10" x14ac:dyDescent="0.2">
      <c r="A126"/>
      <c r="B126"/>
      <c r="C126"/>
    </row>
    <row r="127" spans="1:10" ht="33.75" customHeight="1" x14ac:dyDescent="0.2">
      <c r="A127" s="105" t="s">
        <v>496</v>
      </c>
      <c r="B127" s="106"/>
      <c r="C127"/>
    </row>
    <row r="128" spans="1:10" ht="25.5" x14ac:dyDescent="0.2">
      <c r="A128" s="17" t="s">
        <v>416</v>
      </c>
      <c r="B128" s="17" t="s">
        <v>415</v>
      </c>
      <c r="C128" s="87"/>
      <c r="D128" s="87"/>
      <c r="E128" s="87"/>
      <c r="F128" s="87"/>
      <c r="G128" s="87"/>
      <c r="H128" s="87"/>
      <c r="I128" s="87"/>
      <c r="J128" s="87"/>
    </row>
    <row r="129" spans="1:10" ht="150" customHeight="1" x14ac:dyDescent="0.2">
      <c r="A129" s="20" t="s">
        <v>413</v>
      </c>
      <c r="B129" s="86" t="s">
        <v>316</v>
      </c>
      <c r="C129" s="86" t="s">
        <v>230</v>
      </c>
      <c r="D129" s="86" t="s">
        <v>133</v>
      </c>
      <c r="E129" s="86" t="s">
        <v>75</v>
      </c>
      <c r="F129" s="86" t="s">
        <v>102</v>
      </c>
      <c r="G129" s="86" t="s">
        <v>169</v>
      </c>
      <c r="H129" s="86" t="s">
        <v>417</v>
      </c>
      <c r="I129" s="86" t="s">
        <v>866</v>
      </c>
      <c r="J129" s="86" t="s">
        <v>414</v>
      </c>
    </row>
    <row r="130" spans="1:10" x14ac:dyDescent="0.2">
      <c r="A130" s="2" t="s">
        <v>412</v>
      </c>
      <c r="B130" s="3"/>
      <c r="C130" s="3"/>
      <c r="D130" s="3"/>
      <c r="E130" s="3">
        <v>1</v>
      </c>
      <c r="F130" s="3">
        <v>1</v>
      </c>
      <c r="G130" s="3"/>
      <c r="H130" s="3"/>
      <c r="I130" s="3"/>
      <c r="J130" s="3">
        <v>2</v>
      </c>
    </row>
    <row r="131" spans="1:10" x14ac:dyDescent="0.2">
      <c r="A131" s="2" t="s">
        <v>409</v>
      </c>
      <c r="B131" s="3"/>
      <c r="C131" s="3"/>
      <c r="D131" s="3">
        <v>1</v>
      </c>
      <c r="E131" s="3">
        <v>4</v>
      </c>
      <c r="F131" s="3">
        <v>3</v>
      </c>
      <c r="G131" s="3"/>
      <c r="H131" s="3">
        <v>1</v>
      </c>
      <c r="I131" s="3"/>
      <c r="J131" s="3">
        <v>9</v>
      </c>
    </row>
    <row r="132" spans="1:10" x14ac:dyDescent="0.2">
      <c r="A132" s="2" t="s">
        <v>410</v>
      </c>
      <c r="B132" s="3">
        <v>1</v>
      </c>
      <c r="C132" s="3">
        <v>1</v>
      </c>
      <c r="D132" s="3"/>
      <c r="E132" s="3">
        <v>2</v>
      </c>
      <c r="F132" s="3">
        <v>3</v>
      </c>
      <c r="G132" s="3">
        <v>1</v>
      </c>
      <c r="H132" s="3"/>
      <c r="I132" s="3">
        <v>1</v>
      </c>
      <c r="J132" s="3">
        <v>9</v>
      </c>
    </row>
    <row r="133" spans="1:10" x14ac:dyDescent="0.2">
      <c r="A133" s="2" t="s">
        <v>408</v>
      </c>
      <c r="B133" s="3"/>
      <c r="C133" s="3"/>
      <c r="D133" s="3"/>
      <c r="E133" s="3">
        <v>3</v>
      </c>
      <c r="F133" s="3">
        <v>2</v>
      </c>
      <c r="G133" s="3"/>
      <c r="H133" s="3">
        <v>2</v>
      </c>
      <c r="I133" s="3"/>
      <c r="J133" s="3">
        <v>7</v>
      </c>
    </row>
    <row r="134" spans="1:10" x14ac:dyDescent="0.2">
      <c r="A134" s="2" t="s">
        <v>417</v>
      </c>
      <c r="B134" s="3"/>
      <c r="C134" s="3"/>
      <c r="D134" s="3"/>
      <c r="E134" s="3"/>
      <c r="F134" s="3"/>
      <c r="G134" s="3"/>
      <c r="H134" s="3"/>
      <c r="I134" s="3"/>
      <c r="J134" s="3"/>
    </row>
    <row r="135" spans="1:10" x14ac:dyDescent="0.2">
      <c r="A135" s="2" t="s">
        <v>414</v>
      </c>
      <c r="B135" s="3">
        <v>1</v>
      </c>
      <c r="C135" s="3">
        <v>1</v>
      </c>
      <c r="D135" s="3">
        <v>1</v>
      </c>
      <c r="E135" s="3">
        <v>10</v>
      </c>
      <c r="F135" s="3">
        <v>9</v>
      </c>
      <c r="G135" s="3">
        <v>1</v>
      </c>
      <c r="H135" s="3">
        <v>3</v>
      </c>
      <c r="I135" s="3">
        <v>1</v>
      </c>
      <c r="J135" s="3">
        <v>27</v>
      </c>
    </row>
    <row r="136" spans="1:10" x14ac:dyDescent="0.2">
      <c r="A136"/>
      <c r="B136"/>
      <c r="C136"/>
    </row>
    <row r="137" spans="1:10" x14ac:dyDescent="0.2">
      <c r="A137"/>
      <c r="B137"/>
      <c r="C137"/>
    </row>
    <row r="138" spans="1:10" x14ac:dyDescent="0.2">
      <c r="A138"/>
      <c r="B138"/>
      <c r="C138"/>
    </row>
    <row r="157" spans="1:3" x14ac:dyDescent="0.2">
      <c r="A157"/>
      <c r="B157"/>
      <c r="C157"/>
    </row>
    <row r="158" spans="1:3" x14ac:dyDescent="0.2">
      <c r="A158"/>
      <c r="B158"/>
      <c r="C158"/>
    </row>
    <row r="159" spans="1:3" x14ac:dyDescent="0.2">
      <c r="A159"/>
      <c r="B159"/>
      <c r="C159"/>
    </row>
    <row r="160" spans="1:3" x14ac:dyDescent="0.2">
      <c r="A160"/>
    </row>
    <row r="161" spans="1:1" x14ac:dyDescent="0.2">
      <c r="A161"/>
    </row>
  </sheetData>
  <mergeCells count="20">
    <mergeCell ref="F2:G2"/>
    <mergeCell ref="A108:B108"/>
    <mergeCell ref="A57:B57"/>
    <mergeCell ref="C57:D57"/>
    <mergeCell ref="A47:B47"/>
    <mergeCell ref="C47:D47"/>
    <mergeCell ref="A35:B35"/>
    <mergeCell ref="C35:D35"/>
    <mergeCell ref="A97:B97"/>
    <mergeCell ref="A86:B86"/>
    <mergeCell ref="A75:B75"/>
    <mergeCell ref="C75:D75"/>
    <mergeCell ref="A66:B66"/>
    <mergeCell ref="C66:D66"/>
    <mergeCell ref="A116:B116"/>
    <mergeCell ref="A127:B127"/>
    <mergeCell ref="A13:B13"/>
    <mergeCell ref="C13:D13"/>
    <mergeCell ref="A2:B2"/>
    <mergeCell ref="C2:D2"/>
  </mergeCells>
  <pageMargins left="0.7" right="0.7" top="0.75" bottom="0.75" header="0.3" footer="0.3"/>
  <pageSetup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B9E9-A21C-4DB0-8DA8-75A8739C0FBC}">
  <dimension ref="A2:AA130"/>
  <sheetViews>
    <sheetView topLeftCell="A67" workbookViewId="0">
      <selection activeCell="E116" sqref="E116"/>
    </sheetView>
  </sheetViews>
  <sheetFormatPr defaultRowHeight="12.75" x14ac:dyDescent="0.2"/>
  <cols>
    <col min="1" max="1" width="19.5703125" bestFit="1" customWidth="1"/>
    <col min="2" max="2" width="17" bestFit="1" customWidth="1"/>
    <col min="3" max="3" width="6" customWidth="1"/>
    <col min="4" max="4" width="6.140625" customWidth="1"/>
    <col min="5" max="5" width="6.28515625" customWidth="1"/>
    <col min="6" max="6" width="4.28515625" customWidth="1"/>
    <col min="7" max="7" width="2" bestFit="1" customWidth="1"/>
    <col min="8" max="8" width="3.85546875" customWidth="1"/>
    <col min="9" max="10" width="11.7109375" bestFit="1" customWidth="1"/>
    <col min="11" max="12" width="3" bestFit="1" customWidth="1"/>
    <col min="13" max="13" width="11.7109375" bestFit="1" customWidth="1"/>
    <col min="14" max="15" width="4.42578125" customWidth="1"/>
    <col min="16" max="16" width="11.7109375" bestFit="1" customWidth="1"/>
    <col min="22" max="23" width="9.28515625" bestFit="1" customWidth="1"/>
    <col min="26" max="26" width="9.28515625" style="11" bestFit="1" customWidth="1"/>
  </cols>
  <sheetData>
    <row r="2" spans="1:27" x14ac:dyDescent="0.2">
      <c r="A2" s="107" t="s">
        <v>441</v>
      </c>
      <c r="B2" s="108"/>
      <c r="C2" s="108"/>
      <c r="D2" s="108"/>
      <c r="V2" s="10" t="s">
        <v>454</v>
      </c>
    </row>
    <row r="3" spans="1:27" x14ac:dyDescent="0.2">
      <c r="A3" s="1" t="s">
        <v>416</v>
      </c>
      <c r="B3" s="1" t="s">
        <v>415</v>
      </c>
      <c r="P3" s="7" t="s">
        <v>888</v>
      </c>
      <c r="U3" s="88">
        <f>(11*1)+(4*2)+(2*3)+(1*4)+(1*5)+(2*6)+(1*7)</f>
        <v>53</v>
      </c>
      <c r="V3" s="93">
        <f>53/27</f>
        <v>1.962962962962963</v>
      </c>
      <c r="AA3" s="9"/>
    </row>
    <row r="4" spans="1:27" x14ac:dyDescent="0.2">
      <c r="A4" s="25" t="s">
        <v>413</v>
      </c>
      <c r="B4" s="88">
        <v>1</v>
      </c>
      <c r="C4" s="88">
        <v>2</v>
      </c>
      <c r="D4" s="88">
        <v>3</v>
      </c>
      <c r="E4" s="88">
        <v>4</v>
      </c>
      <c r="F4" s="88">
        <v>5</v>
      </c>
      <c r="G4" s="88">
        <v>6</v>
      </c>
      <c r="H4" s="88">
        <v>7</v>
      </c>
      <c r="I4" s="88" t="s">
        <v>414</v>
      </c>
      <c r="P4" s="9" t="s">
        <v>885</v>
      </c>
      <c r="U4" s="88">
        <f>((4* 1)+ (2*2)+(1*6)+(1*7))</f>
        <v>21</v>
      </c>
      <c r="V4" s="94">
        <f>21/9</f>
        <v>2.3333333333333335</v>
      </c>
    </row>
    <row r="5" spans="1:27" x14ac:dyDescent="0.2">
      <c r="A5" s="15" t="s">
        <v>412</v>
      </c>
      <c r="B5" s="26"/>
      <c r="C5" s="26"/>
      <c r="D5" s="26">
        <v>1</v>
      </c>
      <c r="E5" s="26">
        <v>1</v>
      </c>
      <c r="F5" s="26"/>
      <c r="G5" s="26"/>
      <c r="H5" s="26"/>
      <c r="I5" s="26">
        <v>2</v>
      </c>
      <c r="P5" s="9" t="s">
        <v>886</v>
      </c>
      <c r="U5" s="88">
        <f>((2* 1)+ (1*2)+(1*3)+(1*5)+(1*6))</f>
        <v>18</v>
      </c>
      <c r="V5" s="93">
        <f>18/7</f>
        <v>2.5714285714285716</v>
      </c>
    </row>
    <row r="6" spans="1:27" x14ac:dyDescent="0.2">
      <c r="A6" s="15" t="s">
        <v>409</v>
      </c>
      <c r="B6" s="26">
        <v>5</v>
      </c>
      <c r="C6" s="26">
        <v>1</v>
      </c>
      <c r="D6" s="26"/>
      <c r="E6" s="26"/>
      <c r="F6" s="26"/>
      <c r="G6" s="26"/>
      <c r="H6" s="26"/>
      <c r="I6" s="26">
        <v>6</v>
      </c>
      <c r="P6" s="9" t="s">
        <v>887</v>
      </c>
      <c r="U6" s="88">
        <f xml:space="preserve"> ((5* 1)+ (1*2))</f>
        <v>7</v>
      </c>
      <c r="V6" s="95">
        <f>7/9</f>
        <v>0.77777777777777779</v>
      </c>
    </row>
    <row r="7" spans="1:27" x14ac:dyDescent="0.2">
      <c r="A7" s="15" t="s">
        <v>410</v>
      </c>
      <c r="B7" s="26">
        <v>4</v>
      </c>
      <c r="C7" s="26">
        <v>2</v>
      </c>
      <c r="D7" s="26"/>
      <c r="E7" s="26"/>
      <c r="F7" s="26"/>
      <c r="G7" s="26">
        <v>1</v>
      </c>
      <c r="H7" s="26">
        <v>1</v>
      </c>
      <c r="I7" s="26">
        <v>8</v>
      </c>
      <c r="P7" s="9" t="s">
        <v>889</v>
      </c>
      <c r="U7" s="88">
        <f>((1*3)+ (1*4))</f>
        <v>7</v>
      </c>
      <c r="V7" s="96">
        <v>3.5</v>
      </c>
    </row>
    <row r="8" spans="1:27" x14ac:dyDescent="0.2">
      <c r="A8" s="15" t="s">
        <v>408</v>
      </c>
      <c r="B8" s="26">
        <v>2</v>
      </c>
      <c r="C8" s="26">
        <v>1</v>
      </c>
      <c r="D8" s="26">
        <v>1</v>
      </c>
      <c r="E8" s="26"/>
      <c r="F8" s="26">
        <v>1</v>
      </c>
      <c r="G8" s="26">
        <v>1</v>
      </c>
      <c r="H8" s="26"/>
      <c r="I8" s="26">
        <v>6</v>
      </c>
    </row>
    <row r="9" spans="1:27" x14ac:dyDescent="0.2">
      <c r="A9" s="15" t="s">
        <v>414</v>
      </c>
      <c r="B9" s="26">
        <v>11</v>
      </c>
      <c r="C9" s="26">
        <v>4</v>
      </c>
      <c r="D9" s="26">
        <v>2</v>
      </c>
      <c r="E9" s="26">
        <v>1</v>
      </c>
      <c r="F9" s="26">
        <v>1</v>
      </c>
      <c r="G9" s="26">
        <v>2</v>
      </c>
      <c r="H9" s="26">
        <v>1</v>
      </c>
      <c r="I9" s="26">
        <v>22</v>
      </c>
    </row>
    <row r="13" spans="1:27" x14ac:dyDescent="0.2">
      <c r="A13" s="107" t="s">
        <v>442</v>
      </c>
      <c r="B13" s="108"/>
      <c r="C13" s="108"/>
      <c r="D13" s="108"/>
    </row>
    <row r="14" spans="1:27" x14ac:dyDescent="0.2">
      <c r="A14" s="1" t="s">
        <v>416</v>
      </c>
      <c r="B14" s="1" t="s">
        <v>415</v>
      </c>
    </row>
    <row r="15" spans="1:27" x14ac:dyDescent="0.2">
      <c r="A15" s="25" t="s">
        <v>413</v>
      </c>
      <c r="B15" s="88">
        <v>1</v>
      </c>
      <c r="C15" s="88">
        <v>2</v>
      </c>
      <c r="D15" s="88" t="s">
        <v>414</v>
      </c>
      <c r="P15" s="7" t="s">
        <v>890</v>
      </c>
      <c r="U15" s="88">
        <f xml:space="preserve"> ((4* 1)+ (2*2))</f>
        <v>8</v>
      </c>
      <c r="V15" s="94">
        <f>6/27</f>
        <v>0.22222222222222221</v>
      </c>
      <c r="W15" s="9"/>
    </row>
    <row r="16" spans="1:27" x14ac:dyDescent="0.2">
      <c r="A16" s="15" t="s">
        <v>410</v>
      </c>
      <c r="B16" s="26">
        <v>4</v>
      </c>
      <c r="C16" s="26">
        <v>1</v>
      </c>
      <c r="D16" s="26">
        <v>5</v>
      </c>
      <c r="P16" s="9" t="s">
        <v>891</v>
      </c>
      <c r="U16" s="88">
        <f>((4* 1)+ (1*2))</f>
        <v>6</v>
      </c>
      <c r="V16" s="96">
        <f>4/9</f>
        <v>0.44444444444444442</v>
      </c>
    </row>
    <row r="17" spans="1:26" x14ac:dyDescent="0.2">
      <c r="A17" s="15" t="s">
        <v>408</v>
      </c>
      <c r="B17" s="26"/>
      <c r="C17" s="26">
        <v>1</v>
      </c>
      <c r="D17" s="26">
        <v>1</v>
      </c>
      <c r="P17" t="s">
        <v>892</v>
      </c>
      <c r="U17" s="88">
        <f>(1*2)</f>
        <v>2</v>
      </c>
      <c r="V17" s="94">
        <f>1/7</f>
        <v>0.14285714285714285</v>
      </c>
    </row>
    <row r="18" spans="1:26" x14ac:dyDescent="0.2">
      <c r="A18" s="15" t="s">
        <v>414</v>
      </c>
      <c r="B18" s="26">
        <v>4</v>
      </c>
      <c r="C18" s="26">
        <v>2</v>
      </c>
      <c r="D18" s="26">
        <v>6</v>
      </c>
      <c r="P18" s="9" t="s">
        <v>893</v>
      </c>
      <c r="U18" s="88">
        <v>0</v>
      </c>
      <c r="V18" s="95">
        <f>0</f>
        <v>0</v>
      </c>
    </row>
    <row r="19" spans="1:26" x14ac:dyDescent="0.2">
      <c r="P19" t="s">
        <v>894</v>
      </c>
      <c r="U19" s="88">
        <v>0</v>
      </c>
      <c r="V19" s="95">
        <f>0</f>
        <v>0</v>
      </c>
    </row>
    <row r="25" spans="1:26" x14ac:dyDescent="0.2">
      <c r="A25" s="109" t="s">
        <v>440</v>
      </c>
      <c r="B25" s="110"/>
      <c r="C25" s="110"/>
      <c r="D25" s="110"/>
    </row>
    <row r="26" spans="1:26" x14ac:dyDescent="0.2">
      <c r="A26" s="25" t="s">
        <v>416</v>
      </c>
      <c r="B26" s="25" t="s">
        <v>415</v>
      </c>
      <c r="C26" s="88"/>
      <c r="D26" s="88"/>
      <c r="E26" s="88"/>
      <c r="F26" s="88"/>
      <c r="G26" s="88"/>
      <c r="H26" s="88"/>
      <c r="I26" s="88"/>
      <c r="J26" s="88"/>
    </row>
    <row r="27" spans="1:26" x14ac:dyDescent="0.2">
      <c r="A27" s="25" t="s">
        <v>413</v>
      </c>
      <c r="B27" s="88">
        <v>0</v>
      </c>
      <c r="C27" s="88">
        <v>1</v>
      </c>
      <c r="D27" s="88">
        <v>2</v>
      </c>
      <c r="E27" s="88">
        <v>3</v>
      </c>
      <c r="F27" s="88">
        <v>4</v>
      </c>
      <c r="G27" s="88">
        <v>6</v>
      </c>
      <c r="H27" s="88" t="s">
        <v>417</v>
      </c>
      <c r="I27" s="88">
        <v>8</v>
      </c>
      <c r="J27" s="88" t="s">
        <v>414</v>
      </c>
    </row>
    <row r="28" spans="1:26" x14ac:dyDescent="0.2">
      <c r="A28" s="15" t="s">
        <v>412</v>
      </c>
      <c r="B28" s="26"/>
      <c r="C28" s="26">
        <v>1</v>
      </c>
      <c r="D28" s="26">
        <v>1</v>
      </c>
      <c r="E28" s="26"/>
      <c r="F28" s="26"/>
      <c r="G28" s="26"/>
      <c r="H28" s="26"/>
      <c r="I28" s="26"/>
      <c r="J28" s="26">
        <v>2</v>
      </c>
      <c r="P28" s="7" t="s">
        <v>895</v>
      </c>
      <c r="U28" s="89">
        <f xml:space="preserve"> ((7* 1)+ (7*2)+(3*3)+(4*4)+(1*6)+(1*8))</f>
        <v>60</v>
      </c>
      <c r="Y28" s="9"/>
      <c r="Z28" s="11">
        <f>53/27</f>
        <v>1.962962962962963</v>
      </c>
    </row>
    <row r="29" spans="1:26" x14ac:dyDescent="0.2">
      <c r="A29" s="15" t="s">
        <v>409</v>
      </c>
      <c r="B29" s="26"/>
      <c r="C29" s="26">
        <v>3</v>
      </c>
      <c r="D29" s="26">
        <v>3</v>
      </c>
      <c r="E29" s="26">
        <v>2</v>
      </c>
      <c r="F29" s="26"/>
      <c r="G29" s="26"/>
      <c r="H29" s="26">
        <v>1</v>
      </c>
      <c r="I29" s="26"/>
      <c r="J29" s="26">
        <v>9</v>
      </c>
      <c r="P29" s="9" t="s">
        <v>861</v>
      </c>
      <c r="Z29" s="11">
        <f>26/10</f>
        <v>2.6</v>
      </c>
    </row>
    <row r="30" spans="1:26" x14ac:dyDescent="0.2">
      <c r="A30" s="15" t="s">
        <v>410</v>
      </c>
      <c r="B30" s="26"/>
      <c r="C30" s="26">
        <v>2</v>
      </c>
      <c r="D30" s="26">
        <v>2</v>
      </c>
      <c r="E30" s="26"/>
      <c r="F30" s="26">
        <v>3</v>
      </c>
      <c r="G30" s="26">
        <v>1</v>
      </c>
      <c r="H30" s="26"/>
      <c r="I30" s="26">
        <v>1</v>
      </c>
      <c r="J30" s="26">
        <v>9</v>
      </c>
      <c r="P30" t="s">
        <v>452</v>
      </c>
      <c r="Z30" s="11">
        <f>10/7</f>
        <v>1.4285714285714286</v>
      </c>
    </row>
    <row r="31" spans="1:26" x14ac:dyDescent="0.2">
      <c r="A31" s="15" t="s">
        <v>408</v>
      </c>
      <c r="B31" s="26">
        <v>2</v>
      </c>
      <c r="C31" s="26">
        <v>1</v>
      </c>
      <c r="D31" s="26">
        <v>1</v>
      </c>
      <c r="E31" s="26">
        <v>1</v>
      </c>
      <c r="F31" s="26">
        <v>1</v>
      </c>
      <c r="G31" s="26"/>
      <c r="H31" s="26">
        <v>1</v>
      </c>
      <c r="I31" s="26"/>
      <c r="J31" s="26">
        <v>7</v>
      </c>
      <c r="P31" s="9" t="s">
        <v>860</v>
      </c>
      <c r="Z31" s="12">
        <f>14/8</f>
        <v>1.75</v>
      </c>
    </row>
    <row r="32" spans="1:26" x14ac:dyDescent="0.2">
      <c r="A32" s="15" t="s">
        <v>414</v>
      </c>
      <c r="B32" s="26">
        <v>2</v>
      </c>
      <c r="C32" s="26">
        <v>7</v>
      </c>
      <c r="D32" s="26">
        <v>7</v>
      </c>
      <c r="E32" s="26">
        <v>3</v>
      </c>
      <c r="F32" s="26">
        <v>4</v>
      </c>
      <c r="G32" s="26">
        <v>1</v>
      </c>
      <c r="H32" s="26">
        <v>2</v>
      </c>
      <c r="I32" s="26">
        <v>1</v>
      </c>
      <c r="J32" s="26">
        <v>27</v>
      </c>
      <c r="P32" t="s">
        <v>453</v>
      </c>
      <c r="Z32" s="11">
        <f>3/2</f>
        <v>1.5</v>
      </c>
    </row>
    <row r="36" spans="1:24" x14ac:dyDescent="0.2">
      <c r="A36" s="107" t="s">
        <v>443</v>
      </c>
      <c r="B36" s="108"/>
      <c r="C36" s="108"/>
      <c r="D36" s="108"/>
    </row>
    <row r="37" spans="1:24" x14ac:dyDescent="0.2">
      <c r="A37" s="25" t="s">
        <v>416</v>
      </c>
      <c r="B37" s="25" t="s">
        <v>415</v>
      </c>
      <c r="C37" s="88"/>
      <c r="D37" s="88"/>
      <c r="E37" s="88"/>
    </row>
    <row r="38" spans="1:24" x14ac:dyDescent="0.2">
      <c r="A38" s="25" t="s">
        <v>413</v>
      </c>
      <c r="B38" s="88">
        <v>1</v>
      </c>
      <c r="C38" s="88">
        <v>2</v>
      </c>
      <c r="D38" s="88">
        <v>4</v>
      </c>
      <c r="E38" s="88" t="s">
        <v>414</v>
      </c>
      <c r="P38" s="7" t="s">
        <v>896</v>
      </c>
      <c r="U38" s="88">
        <f>((7*1)+ (8*2)+(1*4))</f>
        <v>27</v>
      </c>
      <c r="V38" s="94">
        <f>27/27</f>
        <v>1</v>
      </c>
      <c r="X38" s="9"/>
    </row>
    <row r="39" spans="1:24" x14ac:dyDescent="0.2">
      <c r="A39" s="15" t="s">
        <v>409</v>
      </c>
      <c r="B39" s="26">
        <v>3</v>
      </c>
      <c r="C39" s="26">
        <v>2</v>
      </c>
      <c r="D39" s="26"/>
      <c r="E39" s="26">
        <v>5</v>
      </c>
      <c r="P39" s="9" t="s">
        <v>897</v>
      </c>
      <c r="U39" s="88">
        <f>((3* 1)+ (4*2)+(1*4))</f>
        <v>15</v>
      </c>
      <c r="V39" s="96">
        <f>15/9</f>
        <v>1.6666666666666667</v>
      </c>
    </row>
    <row r="40" spans="1:24" x14ac:dyDescent="0.2">
      <c r="A40" s="15" t="s">
        <v>410</v>
      </c>
      <c r="B40" s="26">
        <v>3</v>
      </c>
      <c r="C40" s="26">
        <v>4</v>
      </c>
      <c r="D40" s="26">
        <v>1</v>
      </c>
      <c r="E40" s="26">
        <v>8</v>
      </c>
      <c r="P40" s="9" t="s">
        <v>898</v>
      </c>
      <c r="U40" s="88">
        <f>((1*1)+(2*2))</f>
        <v>5</v>
      </c>
      <c r="V40" s="94">
        <f>5/7</f>
        <v>0.7142857142857143</v>
      </c>
    </row>
    <row r="41" spans="1:24" x14ac:dyDescent="0.2">
      <c r="A41" s="15" t="s">
        <v>408</v>
      </c>
      <c r="B41" s="26">
        <v>1</v>
      </c>
      <c r="C41" s="26">
        <v>2</v>
      </c>
      <c r="D41" s="26"/>
      <c r="E41" s="26">
        <v>3</v>
      </c>
      <c r="P41" s="9" t="s">
        <v>899</v>
      </c>
      <c r="U41" s="88">
        <f>((3*1)+(2*2))</f>
        <v>7</v>
      </c>
      <c r="V41" s="97">
        <f>11/9</f>
        <v>1.2222222222222223</v>
      </c>
    </row>
    <row r="42" spans="1:24" x14ac:dyDescent="0.2">
      <c r="A42" s="15" t="s">
        <v>414</v>
      </c>
      <c r="B42" s="26">
        <v>7</v>
      </c>
      <c r="C42" s="26">
        <v>8</v>
      </c>
      <c r="D42" s="26">
        <v>1</v>
      </c>
      <c r="E42" s="26">
        <v>16</v>
      </c>
      <c r="P42" s="9" t="s">
        <v>900</v>
      </c>
      <c r="U42" s="88">
        <v>0</v>
      </c>
      <c r="V42" s="95">
        <f>0</f>
        <v>0</v>
      </c>
    </row>
    <row r="47" spans="1:24" x14ac:dyDescent="0.2">
      <c r="A47" s="107" t="s">
        <v>444</v>
      </c>
      <c r="B47" s="108"/>
      <c r="C47" s="108"/>
      <c r="D47" s="108"/>
    </row>
    <row r="48" spans="1:24" x14ac:dyDescent="0.2">
      <c r="A48" s="1" t="s">
        <v>416</v>
      </c>
      <c r="B48" s="1" t="s">
        <v>415</v>
      </c>
    </row>
    <row r="49" spans="1:26" x14ac:dyDescent="0.2">
      <c r="A49" s="25" t="s">
        <v>413</v>
      </c>
      <c r="B49" s="88">
        <v>1</v>
      </c>
      <c r="C49" s="88">
        <v>2</v>
      </c>
      <c r="D49" s="88" t="s">
        <v>414</v>
      </c>
      <c r="P49" s="7" t="s">
        <v>901</v>
      </c>
      <c r="U49" s="88">
        <f>((3*1)+ (2*2))</f>
        <v>7</v>
      </c>
      <c r="V49" s="94">
        <f>7/27</f>
        <v>0.25925925925925924</v>
      </c>
      <c r="Z49" s="11">
        <f>6/27</f>
        <v>0.22222222222222221</v>
      </c>
    </row>
    <row r="50" spans="1:26" x14ac:dyDescent="0.2">
      <c r="A50" s="15" t="s">
        <v>409</v>
      </c>
      <c r="B50" s="26">
        <v>1</v>
      </c>
      <c r="C50" s="26"/>
      <c r="D50" s="26">
        <v>1</v>
      </c>
      <c r="P50" s="9" t="s">
        <v>902</v>
      </c>
      <c r="U50" s="88">
        <f>((1*1)+(2*2))</f>
        <v>5</v>
      </c>
      <c r="V50" s="96">
        <f>5/9</f>
        <v>0.55555555555555558</v>
      </c>
      <c r="Z50" s="12">
        <f>3/10</f>
        <v>0.3</v>
      </c>
    </row>
    <row r="51" spans="1:26" x14ac:dyDescent="0.2">
      <c r="A51" s="15" t="s">
        <v>410</v>
      </c>
      <c r="B51" s="26">
        <v>1</v>
      </c>
      <c r="C51" s="26">
        <v>2</v>
      </c>
      <c r="D51" s="26">
        <v>3</v>
      </c>
      <c r="P51" s="9" t="s">
        <v>898</v>
      </c>
      <c r="U51" s="88">
        <f>(1*1)</f>
        <v>1</v>
      </c>
      <c r="V51" s="94">
        <f>1/7</f>
        <v>0.14285714285714285</v>
      </c>
      <c r="Z51" s="11">
        <f>1/7</f>
        <v>0.14285714285714285</v>
      </c>
    </row>
    <row r="52" spans="1:26" x14ac:dyDescent="0.2">
      <c r="A52" s="15" t="s">
        <v>408</v>
      </c>
      <c r="B52" s="26">
        <v>1</v>
      </c>
      <c r="C52" s="26"/>
      <c r="D52" s="26">
        <v>1</v>
      </c>
      <c r="P52" s="9" t="s">
        <v>899</v>
      </c>
      <c r="U52" s="88">
        <f>(1*1)</f>
        <v>1</v>
      </c>
      <c r="V52" s="97">
        <f>1/9</f>
        <v>0.1111111111111111</v>
      </c>
      <c r="Z52" s="11">
        <f>1/8</f>
        <v>0.125</v>
      </c>
    </row>
    <row r="53" spans="1:26" x14ac:dyDescent="0.2">
      <c r="A53" s="15" t="s">
        <v>414</v>
      </c>
      <c r="B53" s="26">
        <v>3</v>
      </c>
      <c r="C53" s="26">
        <v>2</v>
      </c>
      <c r="D53" s="26">
        <v>5</v>
      </c>
      <c r="P53" s="9" t="s">
        <v>903</v>
      </c>
      <c r="U53" s="88">
        <v>0</v>
      </c>
      <c r="V53" s="95">
        <v>0</v>
      </c>
      <c r="Z53" s="11">
        <f>0</f>
        <v>0</v>
      </c>
    </row>
    <row r="57" spans="1:26" x14ac:dyDescent="0.2">
      <c r="P57" s="9"/>
    </row>
    <row r="58" spans="1:26" x14ac:dyDescent="0.2">
      <c r="A58" s="107" t="s">
        <v>445</v>
      </c>
      <c r="B58" s="108"/>
      <c r="C58" s="108"/>
      <c r="D58" s="108"/>
    </row>
    <row r="59" spans="1:26" x14ac:dyDescent="0.2">
      <c r="A59" s="1" t="s">
        <v>416</v>
      </c>
      <c r="B59" s="1" t="s">
        <v>415</v>
      </c>
    </row>
    <row r="60" spans="1:26" x14ac:dyDescent="0.2">
      <c r="A60" s="25" t="s">
        <v>413</v>
      </c>
      <c r="B60" s="88">
        <v>1</v>
      </c>
      <c r="C60" s="88" t="s">
        <v>414</v>
      </c>
      <c r="P60" s="7" t="s">
        <v>904</v>
      </c>
      <c r="U60" s="88">
        <f>(1*1)</f>
        <v>1</v>
      </c>
      <c r="V60" s="94">
        <f>1/27</f>
        <v>3.7037037037037035E-2</v>
      </c>
      <c r="Z60" s="11">
        <f>1/27</f>
        <v>3.7037037037037035E-2</v>
      </c>
    </row>
    <row r="61" spans="1:26" x14ac:dyDescent="0.2">
      <c r="A61" s="15" t="s">
        <v>409</v>
      </c>
      <c r="B61" s="26">
        <v>1</v>
      </c>
      <c r="C61" s="26">
        <v>1</v>
      </c>
      <c r="P61" s="9" t="s">
        <v>905</v>
      </c>
      <c r="U61" s="88">
        <v>0</v>
      </c>
      <c r="V61" s="94">
        <v>0</v>
      </c>
      <c r="Z61" s="11">
        <f>0</f>
        <v>0</v>
      </c>
    </row>
    <row r="62" spans="1:26" x14ac:dyDescent="0.2">
      <c r="A62" s="15" t="s">
        <v>414</v>
      </c>
      <c r="B62" s="26">
        <v>1</v>
      </c>
      <c r="C62" s="26">
        <v>1</v>
      </c>
      <c r="P62" s="9" t="s">
        <v>906</v>
      </c>
      <c r="U62" s="88">
        <v>0</v>
      </c>
      <c r="V62" s="94">
        <v>0</v>
      </c>
      <c r="Z62" s="11">
        <f>0</f>
        <v>0</v>
      </c>
    </row>
    <row r="63" spans="1:26" x14ac:dyDescent="0.2">
      <c r="P63" s="9" t="s">
        <v>907</v>
      </c>
      <c r="U63" s="88">
        <f>(1*1)</f>
        <v>1</v>
      </c>
      <c r="V63" s="96">
        <f>1/9</f>
        <v>0.1111111111111111</v>
      </c>
      <c r="Z63" s="12">
        <f>1/8</f>
        <v>0.125</v>
      </c>
    </row>
    <row r="64" spans="1:26" x14ac:dyDescent="0.2">
      <c r="P64" s="9" t="s">
        <v>903</v>
      </c>
      <c r="U64" s="88">
        <v>0</v>
      </c>
      <c r="V64" s="95">
        <v>0</v>
      </c>
      <c r="Z64" s="11">
        <f>0</f>
        <v>0</v>
      </c>
    </row>
    <row r="66" spans="1:26" ht="10.5" customHeight="1" x14ac:dyDescent="0.2"/>
    <row r="69" spans="1:26" x14ac:dyDescent="0.2">
      <c r="A69" s="107" t="s">
        <v>448</v>
      </c>
      <c r="B69" s="108"/>
      <c r="C69" s="108"/>
      <c r="D69" s="108"/>
    </row>
    <row r="70" spans="1:26" x14ac:dyDescent="0.2">
      <c r="A70" s="1" t="s">
        <v>416</v>
      </c>
      <c r="B70" s="1" t="s">
        <v>415</v>
      </c>
    </row>
    <row r="71" spans="1:26" x14ac:dyDescent="0.2">
      <c r="A71" s="25" t="s">
        <v>413</v>
      </c>
      <c r="B71" s="88">
        <v>1</v>
      </c>
      <c r="C71" s="88">
        <v>2</v>
      </c>
      <c r="D71" s="88">
        <v>3</v>
      </c>
      <c r="E71" s="88">
        <v>4</v>
      </c>
      <c r="F71" s="88">
        <v>5</v>
      </c>
      <c r="G71" s="88">
        <v>6</v>
      </c>
      <c r="H71" s="88">
        <v>7</v>
      </c>
      <c r="I71" s="88">
        <v>8</v>
      </c>
      <c r="J71" s="88">
        <v>9</v>
      </c>
      <c r="K71" s="88">
        <v>11</v>
      </c>
      <c r="L71" s="88">
        <v>21</v>
      </c>
      <c r="M71" s="88" t="s">
        <v>414</v>
      </c>
    </row>
    <row r="72" spans="1:26" x14ac:dyDescent="0.2">
      <c r="A72" s="15" t="s">
        <v>412</v>
      </c>
      <c r="B72" s="30"/>
      <c r="C72" s="30"/>
      <c r="D72" s="30"/>
      <c r="E72" s="30"/>
      <c r="F72" s="30">
        <v>2</v>
      </c>
      <c r="G72" s="30"/>
      <c r="H72" s="30"/>
      <c r="I72" s="30"/>
      <c r="J72" s="30"/>
      <c r="K72" s="30"/>
      <c r="L72" s="30"/>
      <c r="M72" s="30">
        <v>2</v>
      </c>
      <c r="N72" s="3"/>
      <c r="O72" s="3"/>
      <c r="P72" s="7" t="s">
        <v>908</v>
      </c>
      <c r="U72" s="88">
        <f>((3*1)+(2*2)+(3*3)+(4*4)+(2*5)+(2*6)+(4*7)+(3*8)+(2*9)+(1*11)+(1*21))</f>
        <v>156</v>
      </c>
      <c r="V72" s="94">
        <f>157/27</f>
        <v>5.8148148148148149</v>
      </c>
      <c r="Z72" s="11">
        <f>137/27</f>
        <v>5.0740740740740744</v>
      </c>
    </row>
    <row r="73" spans="1:26" x14ac:dyDescent="0.2">
      <c r="A73" s="15" t="s">
        <v>409</v>
      </c>
      <c r="B73" s="30">
        <v>1</v>
      </c>
      <c r="C73" s="30">
        <v>1</v>
      </c>
      <c r="D73" s="30">
        <v>3</v>
      </c>
      <c r="E73" s="30">
        <v>3</v>
      </c>
      <c r="F73" s="30"/>
      <c r="G73" s="30"/>
      <c r="H73" s="30">
        <v>1</v>
      </c>
      <c r="I73" s="30"/>
      <c r="J73" s="30"/>
      <c r="K73" s="30"/>
      <c r="L73" s="30"/>
      <c r="M73" s="30">
        <v>9</v>
      </c>
      <c r="N73" s="3"/>
      <c r="O73" s="3"/>
      <c r="P73" s="9" t="s">
        <v>909</v>
      </c>
      <c r="U73" s="88">
        <f>((1*4)+(1*6)+(2*7)+(2*8)+(2*9)+(1*21))</f>
        <v>79</v>
      </c>
      <c r="V73" s="96">
        <f>79/9</f>
        <v>8.7777777777777786</v>
      </c>
      <c r="Z73" s="12">
        <f>57/10</f>
        <v>5.7</v>
      </c>
    </row>
    <row r="74" spans="1:26" x14ac:dyDescent="0.2">
      <c r="A74" s="15" t="s">
        <v>410</v>
      </c>
      <c r="B74" s="30"/>
      <c r="C74" s="30"/>
      <c r="D74" s="30"/>
      <c r="E74" s="30">
        <v>1</v>
      </c>
      <c r="F74" s="30"/>
      <c r="G74" s="30">
        <v>1</v>
      </c>
      <c r="H74" s="30">
        <v>2</v>
      </c>
      <c r="I74" s="30">
        <v>2</v>
      </c>
      <c r="J74" s="30">
        <v>2</v>
      </c>
      <c r="K74" s="30"/>
      <c r="L74" s="30">
        <v>1</v>
      </c>
      <c r="M74" s="30">
        <v>9</v>
      </c>
      <c r="N74" s="3"/>
      <c r="O74" s="3"/>
      <c r="P74" s="9" t="s">
        <v>910</v>
      </c>
      <c r="U74" s="88">
        <f>((2*1)+(1*2)+(1*6)+(1*7)+(1*8)+(1*11))</f>
        <v>36</v>
      </c>
      <c r="V74" s="94">
        <f>36/7</f>
        <v>5.1428571428571432</v>
      </c>
      <c r="Z74" s="11">
        <f>36/7</f>
        <v>5.1428571428571432</v>
      </c>
    </row>
    <row r="75" spans="1:26" x14ac:dyDescent="0.2">
      <c r="A75" s="15" t="s">
        <v>408</v>
      </c>
      <c r="B75" s="30">
        <v>2</v>
      </c>
      <c r="C75" s="30">
        <v>1</v>
      </c>
      <c r="D75" s="30"/>
      <c r="E75" s="30"/>
      <c r="F75" s="30"/>
      <c r="G75" s="30">
        <v>1</v>
      </c>
      <c r="H75" s="30">
        <v>1</v>
      </c>
      <c r="I75" s="30">
        <v>1</v>
      </c>
      <c r="J75" s="30"/>
      <c r="K75" s="30">
        <v>1</v>
      </c>
      <c r="L75" s="30"/>
      <c r="M75" s="30">
        <v>7</v>
      </c>
      <c r="N75" s="3"/>
      <c r="O75" s="3"/>
      <c r="P75" s="9" t="s">
        <v>911</v>
      </c>
      <c r="U75" s="88">
        <f>((1*1)+(1*2)+(3*3)+(3*4)+(1*7))</f>
        <v>31</v>
      </c>
      <c r="V75" s="95">
        <f>31/9</f>
        <v>3.4444444444444446</v>
      </c>
      <c r="Z75" s="11">
        <f>39/9</f>
        <v>4.333333333333333</v>
      </c>
    </row>
    <row r="76" spans="1:26" x14ac:dyDescent="0.2">
      <c r="A76" s="15" t="s">
        <v>414</v>
      </c>
      <c r="B76" s="30">
        <v>3</v>
      </c>
      <c r="C76" s="30">
        <v>2</v>
      </c>
      <c r="D76" s="30">
        <v>3</v>
      </c>
      <c r="E76" s="30">
        <v>4</v>
      </c>
      <c r="F76" s="30">
        <v>2</v>
      </c>
      <c r="G76" s="30">
        <v>2</v>
      </c>
      <c r="H76" s="30">
        <v>4</v>
      </c>
      <c r="I76" s="30">
        <v>3</v>
      </c>
      <c r="J76" s="30">
        <v>2</v>
      </c>
      <c r="K76" s="30">
        <v>1</v>
      </c>
      <c r="L76" s="30">
        <v>1</v>
      </c>
      <c r="M76" s="30">
        <v>27</v>
      </c>
      <c r="N76" s="3"/>
      <c r="O76" s="3"/>
      <c r="P76" s="9" t="s">
        <v>912</v>
      </c>
      <c r="U76" s="88">
        <f>(2*5)</f>
        <v>10</v>
      </c>
      <c r="V76" s="94">
        <f>10/2</f>
        <v>5</v>
      </c>
      <c r="Z76" s="11">
        <f>10/2</f>
        <v>5</v>
      </c>
    </row>
    <row r="77" spans="1:26" x14ac:dyDescent="0.2">
      <c r="V77" s="9"/>
    </row>
    <row r="79" spans="1:26" x14ac:dyDescent="0.2">
      <c r="P79" s="62"/>
    </row>
    <row r="81" spans="1:26" x14ac:dyDescent="0.2">
      <c r="A81" s="107" t="s">
        <v>450</v>
      </c>
      <c r="B81" s="108"/>
      <c r="C81" s="108"/>
      <c r="D81" s="108"/>
    </row>
    <row r="82" spans="1:26" x14ac:dyDescent="0.2">
      <c r="A82" s="1" t="s">
        <v>416</v>
      </c>
      <c r="B82" s="1" t="s">
        <v>415</v>
      </c>
    </row>
    <row r="83" spans="1:26" x14ac:dyDescent="0.2">
      <c r="A83" s="25" t="s">
        <v>413</v>
      </c>
      <c r="B83" s="88">
        <v>1</v>
      </c>
      <c r="C83" s="88">
        <v>3</v>
      </c>
      <c r="D83" s="88">
        <v>4</v>
      </c>
      <c r="E83" s="88">
        <v>5</v>
      </c>
      <c r="F83" s="88">
        <v>6</v>
      </c>
      <c r="G83" s="88">
        <v>7</v>
      </c>
      <c r="H83" s="88">
        <v>8</v>
      </c>
      <c r="I83" s="88">
        <v>17</v>
      </c>
      <c r="J83" s="88" t="s">
        <v>414</v>
      </c>
      <c r="P83" s="7" t="s">
        <v>913</v>
      </c>
      <c r="U83" s="88">
        <f>((7*1)+(4*3)+(3*4)+(5*5)+(3*6)+(3*7)+(1*8)+(1*17))</f>
        <v>120</v>
      </c>
      <c r="V83" s="94">
        <f>120/27</f>
        <v>4.4444444444444446</v>
      </c>
      <c r="Z83" s="11">
        <f>104/27</f>
        <v>3.8518518518518516</v>
      </c>
    </row>
    <row r="84" spans="1:26" x14ac:dyDescent="0.2">
      <c r="A84" s="15" t="s">
        <v>412</v>
      </c>
      <c r="B84" s="26"/>
      <c r="C84" s="26"/>
      <c r="D84" s="26"/>
      <c r="E84" s="26">
        <v>2</v>
      </c>
      <c r="F84" s="26"/>
      <c r="G84" s="26"/>
      <c r="H84" s="26"/>
      <c r="I84" s="26"/>
      <c r="J84" s="26">
        <v>2</v>
      </c>
      <c r="P84" s="9" t="s">
        <v>914</v>
      </c>
      <c r="U84" s="88">
        <f>((2*3)+(1*4)+(2*5)+(1*6)+(1*7)+(1*8)+(1*17))</f>
        <v>58</v>
      </c>
      <c r="V84" s="96">
        <f>58/9</f>
        <v>6.4444444444444446</v>
      </c>
      <c r="Z84" s="11">
        <f>43/10</f>
        <v>4.3</v>
      </c>
    </row>
    <row r="85" spans="1:26" x14ac:dyDescent="0.2">
      <c r="A85" s="15" t="s">
        <v>409</v>
      </c>
      <c r="B85" s="26">
        <v>4</v>
      </c>
      <c r="C85" s="26">
        <v>2</v>
      </c>
      <c r="D85" s="26">
        <v>2</v>
      </c>
      <c r="E85" s="26">
        <v>1</v>
      </c>
      <c r="F85" s="26"/>
      <c r="G85" s="26"/>
      <c r="H85" s="26"/>
      <c r="I85" s="26"/>
      <c r="J85" s="26">
        <v>9</v>
      </c>
      <c r="P85" s="9" t="s">
        <v>915</v>
      </c>
      <c r="U85" s="88">
        <f>((3*1)+(2*6)+(2*7))</f>
        <v>29</v>
      </c>
      <c r="V85" s="94">
        <f>29/7</f>
        <v>4.1428571428571432</v>
      </c>
      <c r="Z85" s="11">
        <f>29/7</f>
        <v>4.1428571428571432</v>
      </c>
    </row>
    <row r="86" spans="1:26" x14ac:dyDescent="0.2">
      <c r="A86" s="15" t="s">
        <v>410</v>
      </c>
      <c r="B86" s="26"/>
      <c r="C86" s="26">
        <v>2</v>
      </c>
      <c r="D86" s="26">
        <v>1</v>
      </c>
      <c r="E86" s="26">
        <v>2</v>
      </c>
      <c r="F86" s="26">
        <v>1</v>
      </c>
      <c r="G86" s="26">
        <v>1</v>
      </c>
      <c r="H86" s="26">
        <v>1</v>
      </c>
      <c r="I86" s="26">
        <v>1</v>
      </c>
      <c r="J86" s="26">
        <v>9</v>
      </c>
      <c r="P86" s="9" t="s">
        <v>916</v>
      </c>
      <c r="U86" s="88">
        <f>((4*1)+(2*3)+(2*4)+(1*5))</f>
        <v>23</v>
      </c>
      <c r="V86" s="95">
        <f>23/9</f>
        <v>2.5555555555555554</v>
      </c>
      <c r="Z86" s="11">
        <f>22/8</f>
        <v>2.75</v>
      </c>
    </row>
    <row r="87" spans="1:26" x14ac:dyDescent="0.2">
      <c r="A87" s="15" t="s">
        <v>408</v>
      </c>
      <c r="B87" s="26">
        <v>3</v>
      </c>
      <c r="C87" s="26"/>
      <c r="D87" s="26"/>
      <c r="E87" s="26"/>
      <c r="F87" s="26">
        <v>2</v>
      </c>
      <c r="G87" s="26">
        <v>2</v>
      </c>
      <c r="H87" s="26"/>
      <c r="I87" s="26"/>
      <c r="J87" s="26">
        <v>7</v>
      </c>
      <c r="P87" s="9" t="s">
        <v>917</v>
      </c>
      <c r="U87" s="88">
        <f>(2*5)</f>
        <v>10</v>
      </c>
      <c r="V87" s="94">
        <f>10/2</f>
        <v>5</v>
      </c>
      <c r="Z87" s="12">
        <f>10/2</f>
        <v>5</v>
      </c>
    </row>
    <row r="88" spans="1:26" x14ac:dyDescent="0.2">
      <c r="A88" s="15" t="s">
        <v>414</v>
      </c>
      <c r="B88" s="26">
        <v>7</v>
      </c>
      <c r="C88" s="26">
        <v>4</v>
      </c>
      <c r="D88" s="26">
        <v>3</v>
      </c>
      <c r="E88" s="26">
        <v>5</v>
      </c>
      <c r="F88" s="26">
        <v>3</v>
      </c>
      <c r="G88" s="26">
        <v>3</v>
      </c>
      <c r="H88" s="26">
        <v>1</v>
      </c>
      <c r="I88" s="26">
        <v>1</v>
      </c>
      <c r="J88" s="26">
        <v>27</v>
      </c>
    </row>
    <row r="92" spans="1:26" x14ac:dyDescent="0.2">
      <c r="A92" s="107" t="s">
        <v>451</v>
      </c>
      <c r="B92" s="108"/>
      <c r="C92" s="108"/>
      <c r="D92" s="108"/>
      <c r="P92" s="62"/>
    </row>
    <row r="93" spans="1:26" x14ac:dyDescent="0.2">
      <c r="A93" s="1" t="s">
        <v>416</v>
      </c>
      <c r="B93" s="1" t="s">
        <v>415</v>
      </c>
    </row>
    <row r="94" spans="1:26" x14ac:dyDescent="0.2">
      <c r="A94" s="1" t="s">
        <v>413</v>
      </c>
      <c r="B94" s="89">
        <v>1</v>
      </c>
      <c r="C94" s="89">
        <v>2</v>
      </c>
      <c r="D94" s="89">
        <v>3</v>
      </c>
      <c r="E94" s="89">
        <v>4</v>
      </c>
      <c r="F94" s="89" t="s">
        <v>414</v>
      </c>
    </row>
    <row r="95" spans="1:26" x14ac:dyDescent="0.2">
      <c r="A95" s="15" t="s">
        <v>409</v>
      </c>
      <c r="B95" s="26">
        <v>2</v>
      </c>
      <c r="C95" s="26">
        <v>3</v>
      </c>
      <c r="D95" s="26"/>
      <c r="E95" s="26"/>
      <c r="F95" s="26">
        <v>5</v>
      </c>
      <c r="P95" s="7" t="s">
        <v>918</v>
      </c>
      <c r="U95" s="88">
        <f>((6*1)+(6*2)+(2*3)+(3*4))</f>
        <v>36</v>
      </c>
      <c r="V95" s="94">
        <f>36/27</f>
        <v>1.3333333333333333</v>
      </c>
      <c r="Z95" s="11">
        <f>43/27</f>
        <v>1.5925925925925926</v>
      </c>
    </row>
    <row r="96" spans="1:26" x14ac:dyDescent="0.2">
      <c r="A96" s="15" t="s">
        <v>410</v>
      </c>
      <c r="B96" s="26">
        <v>3</v>
      </c>
      <c r="C96" s="26">
        <v>2</v>
      </c>
      <c r="D96" s="26">
        <v>2</v>
      </c>
      <c r="E96" s="26">
        <v>2</v>
      </c>
      <c r="F96" s="26">
        <v>9</v>
      </c>
      <c r="P96" s="9" t="s">
        <v>919</v>
      </c>
      <c r="U96" s="98">
        <f>((3*1)+(2*2)+(2*3)+(2*4))</f>
        <v>21</v>
      </c>
      <c r="V96" s="96">
        <f>21/9</f>
        <v>2.3333333333333335</v>
      </c>
      <c r="Z96" s="12">
        <f>18/10</f>
        <v>1.8</v>
      </c>
    </row>
    <row r="97" spans="1:26" x14ac:dyDescent="0.2">
      <c r="A97" s="15" t="s">
        <v>408</v>
      </c>
      <c r="B97" s="26">
        <v>1</v>
      </c>
      <c r="C97" s="26">
        <v>1</v>
      </c>
      <c r="D97" s="26"/>
      <c r="E97" s="26">
        <v>1</v>
      </c>
      <c r="F97" s="26">
        <v>3</v>
      </c>
      <c r="P97" s="9" t="s">
        <v>920</v>
      </c>
      <c r="U97" s="88">
        <f>((1*1)+(1*2)+(1*4))</f>
        <v>7</v>
      </c>
      <c r="V97" s="94">
        <f>7/7</f>
        <v>1</v>
      </c>
      <c r="Z97" s="11">
        <f>7/7</f>
        <v>1</v>
      </c>
    </row>
    <row r="98" spans="1:26" x14ac:dyDescent="0.2">
      <c r="A98" s="15" t="s">
        <v>414</v>
      </c>
      <c r="B98" s="26">
        <v>6</v>
      </c>
      <c r="C98" s="26">
        <v>6</v>
      </c>
      <c r="D98" s="26">
        <v>2</v>
      </c>
      <c r="E98" s="26">
        <v>3</v>
      </c>
      <c r="F98" s="26">
        <v>17</v>
      </c>
      <c r="P98" s="9" t="s">
        <v>921</v>
      </c>
      <c r="U98" s="88">
        <f>((2*1)+(3*2))</f>
        <v>8</v>
      </c>
      <c r="V98" s="95">
        <f>8/9</f>
        <v>0.88888888888888884</v>
      </c>
      <c r="Z98" s="11">
        <f>8/8</f>
        <v>1</v>
      </c>
    </row>
    <row r="99" spans="1:26" x14ac:dyDescent="0.2">
      <c r="P99" s="9" t="s">
        <v>922</v>
      </c>
      <c r="U99" s="88">
        <v>0</v>
      </c>
      <c r="V99" s="94">
        <v>0</v>
      </c>
      <c r="Z99" s="11">
        <f>0</f>
        <v>0</v>
      </c>
    </row>
    <row r="106" spans="1:26" ht="132" x14ac:dyDescent="0.2">
      <c r="A106" s="13"/>
      <c r="B106" s="14" t="s">
        <v>461</v>
      </c>
      <c r="C106" s="14" t="s">
        <v>455</v>
      </c>
      <c r="D106" s="14" t="s">
        <v>456</v>
      </c>
      <c r="E106" s="14" t="s">
        <v>457</v>
      </c>
      <c r="F106" s="14" t="s">
        <v>458</v>
      </c>
      <c r="G106" s="14" t="s">
        <v>459</v>
      </c>
      <c r="H106" s="14" t="s">
        <v>460</v>
      </c>
      <c r="I106" s="14" t="s">
        <v>462</v>
      </c>
      <c r="J106" s="14" t="s">
        <v>463</v>
      </c>
      <c r="K106" s="14" t="s">
        <v>464</v>
      </c>
      <c r="L106" s="64"/>
      <c r="P106" s="14"/>
      <c r="Q106" s="14"/>
      <c r="R106" s="14"/>
      <c r="S106" s="14"/>
      <c r="T106" s="14"/>
      <c r="U106" s="14"/>
      <c r="V106" s="69"/>
      <c r="W106" s="69"/>
    </row>
    <row r="107" spans="1:26" x14ac:dyDescent="0.2">
      <c r="A107" s="15" t="s">
        <v>412</v>
      </c>
      <c r="B107" s="13">
        <v>2</v>
      </c>
      <c r="C107" s="13">
        <v>7</v>
      </c>
      <c r="D107" s="13">
        <v>0</v>
      </c>
      <c r="E107" s="99">
        <v>3</v>
      </c>
      <c r="F107" s="13">
        <v>0</v>
      </c>
      <c r="G107" s="13">
        <v>0</v>
      </c>
      <c r="H107" s="13">
        <v>0</v>
      </c>
      <c r="I107" s="13">
        <f>SUM(C107:H107)</f>
        <v>10</v>
      </c>
      <c r="J107" s="13">
        <f>SUM(C107,E107,G107)</f>
        <v>10</v>
      </c>
      <c r="K107" s="13">
        <f>SUM(D107,F107,H107)</f>
        <v>0</v>
      </c>
    </row>
    <row r="108" spans="1:26" x14ac:dyDescent="0.2">
      <c r="A108" s="15" t="s">
        <v>409</v>
      </c>
      <c r="B108" s="13">
        <v>9</v>
      </c>
      <c r="C108" s="13">
        <v>7</v>
      </c>
      <c r="D108" s="13">
        <v>0</v>
      </c>
      <c r="E108" s="99">
        <v>15</v>
      </c>
      <c r="F108" s="13">
        <v>7</v>
      </c>
      <c r="G108" s="13">
        <v>1</v>
      </c>
      <c r="H108" s="13">
        <v>1</v>
      </c>
      <c r="I108" s="61">
        <f t="shared" ref="I108:I110" si="0">SUM(C108:H108)</f>
        <v>31</v>
      </c>
      <c r="J108" s="61">
        <f t="shared" ref="J108:J110" si="1">SUM(C108,E108,G108)</f>
        <v>23</v>
      </c>
      <c r="K108" s="61">
        <f t="shared" ref="K108:K110" si="2">SUM(D108,F108,H108)</f>
        <v>8</v>
      </c>
      <c r="L108" s="62"/>
    </row>
    <row r="109" spans="1:26" x14ac:dyDescent="0.2">
      <c r="A109" s="15" t="s">
        <v>410</v>
      </c>
      <c r="B109" s="13">
        <v>9</v>
      </c>
      <c r="C109" s="63">
        <v>21</v>
      </c>
      <c r="D109" s="63">
        <v>6</v>
      </c>
      <c r="E109" s="99">
        <v>25</v>
      </c>
      <c r="F109" s="13">
        <v>15</v>
      </c>
      <c r="G109" s="13">
        <v>5</v>
      </c>
      <c r="H109" s="13">
        <v>0</v>
      </c>
      <c r="I109" s="61">
        <f t="shared" si="0"/>
        <v>72</v>
      </c>
      <c r="J109" s="61">
        <f t="shared" si="1"/>
        <v>51</v>
      </c>
      <c r="K109" s="61">
        <f t="shared" si="2"/>
        <v>21</v>
      </c>
      <c r="L109" s="62"/>
    </row>
    <row r="110" spans="1:26" x14ac:dyDescent="0.2">
      <c r="A110" s="15" t="s">
        <v>408</v>
      </c>
      <c r="B110" s="13">
        <v>7</v>
      </c>
      <c r="C110" s="63">
        <v>18</v>
      </c>
      <c r="D110" s="63">
        <v>2</v>
      </c>
      <c r="E110" s="99">
        <v>10</v>
      </c>
      <c r="F110" s="13">
        <v>5</v>
      </c>
      <c r="G110" s="13">
        <v>1</v>
      </c>
      <c r="H110" s="13">
        <v>0</v>
      </c>
      <c r="I110" s="61">
        <f t="shared" si="0"/>
        <v>36</v>
      </c>
      <c r="J110" s="61">
        <f t="shared" si="1"/>
        <v>29</v>
      </c>
      <c r="K110" s="61">
        <f t="shared" si="2"/>
        <v>7</v>
      </c>
      <c r="L110" s="62"/>
    </row>
    <row r="111" spans="1:26" x14ac:dyDescent="0.2">
      <c r="A111" s="13"/>
      <c r="B111" s="13"/>
      <c r="C111" s="13"/>
      <c r="D111" s="13"/>
      <c r="E111" s="13"/>
      <c r="F111" s="13"/>
      <c r="G111" s="13"/>
      <c r="H111" s="13"/>
      <c r="I111" s="13"/>
      <c r="J111" s="13"/>
      <c r="K111" s="13"/>
    </row>
    <row r="112" spans="1:26" x14ac:dyDescent="0.2">
      <c r="A112" s="84" t="s">
        <v>855</v>
      </c>
      <c r="B112" s="13">
        <f>SUM(B107:B111)</f>
        <v>27</v>
      </c>
      <c r="C112" s="13">
        <f t="shared" ref="C112:K112" si="3">SUM(C107:C111)</f>
        <v>53</v>
      </c>
      <c r="D112" s="13">
        <f t="shared" si="3"/>
        <v>8</v>
      </c>
      <c r="E112" s="13">
        <f t="shared" si="3"/>
        <v>53</v>
      </c>
      <c r="F112" s="13">
        <f t="shared" si="3"/>
        <v>27</v>
      </c>
      <c r="G112" s="13">
        <f t="shared" si="3"/>
        <v>7</v>
      </c>
      <c r="H112" s="13">
        <f t="shared" si="3"/>
        <v>1</v>
      </c>
      <c r="I112" s="13">
        <f>SUM(I107:I111)</f>
        <v>149</v>
      </c>
      <c r="J112" s="13">
        <f t="shared" si="3"/>
        <v>113</v>
      </c>
      <c r="K112" s="13">
        <f t="shared" si="3"/>
        <v>36</v>
      </c>
      <c r="V112" s="70">
        <v>20</v>
      </c>
      <c r="W112" s="70">
        <v>5</v>
      </c>
    </row>
    <row r="114" spans="1:16" x14ac:dyDescent="0.2">
      <c r="A114" s="84" t="s">
        <v>856</v>
      </c>
      <c r="C114" s="61">
        <v>33</v>
      </c>
      <c r="D114" s="61">
        <v>13</v>
      </c>
      <c r="E114" s="61">
        <v>65</v>
      </c>
      <c r="F114" s="61">
        <v>25</v>
      </c>
      <c r="G114" s="61">
        <v>4</v>
      </c>
      <c r="H114" s="61">
        <v>3</v>
      </c>
      <c r="I114" s="61">
        <f>SUM(C114:H114)</f>
        <v>143</v>
      </c>
      <c r="J114" s="61">
        <f>SUM(C114,E114,G114)</f>
        <v>102</v>
      </c>
      <c r="K114" s="61">
        <f>SUM(D114,F114,H114)</f>
        <v>41</v>
      </c>
    </row>
    <row r="115" spans="1:16" x14ac:dyDescent="0.2">
      <c r="N115" s="7"/>
      <c r="O115" s="7"/>
    </row>
    <row r="116" spans="1:16" x14ac:dyDescent="0.2">
      <c r="A116" s="9" t="s">
        <v>857</v>
      </c>
      <c r="C116" s="88">
        <f t="shared" ref="C116:K116" si="4">C112-C114</f>
        <v>20</v>
      </c>
      <c r="D116" s="88">
        <f t="shared" si="4"/>
        <v>-5</v>
      </c>
      <c r="E116" s="88">
        <f t="shared" si="4"/>
        <v>-12</v>
      </c>
      <c r="F116" s="88">
        <f t="shared" si="4"/>
        <v>2</v>
      </c>
      <c r="G116" s="88">
        <f t="shared" si="4"/>
        <v>3</v>
      </c>
      <c r="H116" s="88">
        <f t="shared" si="4"/>
        <v>-2</v>
      </c>
      <c r="I116" s="88">
        <f t="shared" si="4"/>
        <v>6</v>
      </c>
      <c r="J116" s="88">
        <f t="shared" si="4"/>
        <v>11</v>
      </c>
      <c r="K116" s="88">
        <f t="shared" si="4"/>
        <v>-5</v>
      </c>
      <c r="M116" s="7"/>
      <c r="N116" s="7"/>
      <c r="O116" s="9"/>
    </row>
    <row r="117" spans="1:16" x14ac:dyDescent="0.2">
      <c r="M117" s="9"/>
      <c r="N117" s="9"/>
      <c r="O117" s="9"/>
    </row>
    <row r="118" spans="1:16" x14ac:dyDescent="0.2">
      <c r="L118" s="7"/>
      <c r="M118" s="62"/>
      <c r="N118" s="9"/>
      <c r="O118" s="9"/>
    </row>
    <row r="119" spans="1:16" x14ac:dyDescent="0.2">
      <c r="A119" s="48"/>
      <c r="B119" s="100"/>
      <c r="C119" s="48"/>
      <c r="D119" s="48"/>
      <c r="E119" s="48"/>
      <c r="F119" s="48"/>
      <c r="G119" s="48"/>
      <c r="H119" s="48"/>
      <c r="I119" s="48"/>
      <c r="J119" s="48"/>
      <c r="K119" s="48"/>
      <c r="L119" s="100"/>
      <c r="M119" s="9"/>
      <c r="N119" s="9"/>
      <c r="O119" s="9"/>
      <c r="P119" s="7"/>
    </row>
    <row r="120" spans="1:16" x14ac:dyDescent="0.2">
      <c r="A120" s="48"/>
      <c r="B120" s="100"/>
      <c r="C120" s="48"/>
      <c r="D120" s="48"/>
      <c r="E120" s="48"/>
      <c r="F120" s="48"/>
      <c r="G120" s="48"/>
      <c r="H120" s="48"/>
      <c r="I120" s="48"/>
      <c r="J120" s="48"/>
      <c r="K120" s="48"/>
      <c r="L120" s="100"/>
      <c r="M120" s="62"/>
      <c r="N120" s="9"/>
      <c r="P120" s="9"/>
    </row>
    <row r="121" spans="1:16" x14ac:dyDescent="0.2">
      <c r="A121" s="48"/>
      <c r="B121" s="100"/>
      <c r="C121" s="48"/>
      <c r="D121" s="48"/>
      <c r="E121" s="48"/>
      <c r="F121" s="48"/>
      <c r="G121" s="48"/>
      <c r="H121" s="48"/>
      <c r="I121" s="48"/>
      <c r="J121" s="48"/>
      <c r="K121" s="48"/>
      <c r="L121" s="100"/>
      <c r="M121" s="62"/>
      <c r="N121" s="62"/>
      <c r="P121" s="9"/>
    </row>
    <row r="122" spans="1:16" x14ac:dyDescent="0.2">
      <c r="A122" s="48"/>
      <c r="B122" s="100"/>
      <c r="C122" s="48"/>
      <c r="D122" s="48"/>
      <c r="E122" s="48"/>
      <c r="F122" s="48"/>
      <c r="G122" s="48"/>
      <c r="H122" s="48"/>
      <c r="I122" s="48"/>
      <c r="J122" s="48"/>
      <c r="K122" s="48"/>
      <c r="L122" s="100"/>
      <c r="P122" s="9"/>
    </row>
    <row r="123" spans="1:16" x14ac:dyDescent="0.2">
      <c r="A123" s="48"/>
      <c r="B123" s="48"/>
      <c r="C123" s="48"/>
      <c r="D123" s="48"/>
      <c r="E123" s="48"/>
      <c r="F123" s="48"/>
      <c r="G123" s="48"/>
      <c r="H123" s="48"/>
      <c r="I123" s="48"/>
      <c r="J123" s="48"/>
      <c r="K123" s="48"/>
      <c r="L123" s="100"/>
      <c r="P123" s="9"/>
    </row>
    <row r="124" spans="1:16" x14ac:dyDescent="0.2">
      <c r="A124" s="48"/>
      <c r="B124" s="48"/>
      <c r="C124" s="48"/>
      <c r="D124" s="48"/>
      <c r="E124" s="48"/>
      <c r="F124" s="48"/>
      <c r="G124" s="48"/>
      <c r="H124" s="48"/>
      <c r="I124" s="48"/>
      <c r="J124" s="48"/>
      <c r="K124" s="48"/>
      <c r="L124" s="48"/>
      <c r="P124" s="62"/>
    </row>
    <row r="125" spans="1:16" x14ac:dyDescent="0.2">
      <c r="A125" s="48"/>
      <c r="B125" s="48"/>
      <c r="C125" s="48"/>
      <c r="D125" s="48"/>
      <c r="E125" s="48"/>
      <c r="F125" s="48"/>
      <c r="G125" s="48"/>
      <c r="H125" s="48"/>
      <c r="I125" s="48"/>
      <c r="J125" s="48"/>
      <c r="K125" s="48"/>
      <c r="L125" s="48"/>
      <c r="P125" s="62"/>
    </row>
    <row r="126" spans="1:16" x14ac:dyDescent="0.2">
      <c r="A126" s="48"/>
      <c r="B126" s="48"/>
      <c r="C126" s="48"/>
      <c r="D126" s="48"/>
      <c r="E126" s="48"/>
      <c r="F126" s="48"/>
      <c r="G126" s="48"/>
      <c r="H126" s="48"/>
      <c r="I126" s="48"/>
      <c r="J126" s="48"/>
      <c r="K126" s="48"/>
      <c r="L126" s="48"/>
    </row>
    <row r="127" spans="1:16" x14ac:dyDescent="0.2">
      <c r="A127" s="48"/>
      <c r="B127" s="48"/>
      <c r="C127" s="48"/>
      <c r="D127" s="48"/>
      <c r="E127" s="48"/>
      <c r="F127" s="48"/>
      <c r="G127" s="48"/>
      <c r="H127" s="48"/>
      <c r="I127" s="48"/>
      <c r="J127" s="48"/>
      <c r="K127" s="48"/>
      <c r="L127" s="48"/>
    </row>
    <row r="128" spans="1:16" x14ac:dyDescent="0.2">
      <c r="A128" s="48"/>
      <c r="B128" s="48"/>
      <c r="C128" s="48"/>
      <c r="D128" s="48"/>
      <c r="E128" s="48"/>
      <c r="F128" s="48"/>
      <c r="G128" s="48"/>
      <c r="H128" s="48"/>
      <c r="I128" s="48"/>
      <c r="J128" s="48"/>
      <c r="K128" s="48"/>
      <c r="L128" s="48"/>
    </row>
    <row r="129" spans="1:12" x14ac:dyDescent="0.2">
      <c r="A129" s="48"/>
      <c r="B129" s="48"/>
      <c r="C129" s="48"/>
      <c r="D129" s="48"/>
      <c r="E129" s="48"/>
      <c r="F129" s="48"/>
      <c r="G129" s="48"/>
      <c r="H129" s="48"/>
      <c r="I129" s="48"/>
      <c r="J129" s="48"/>
      <c r="K129" s="48"/>
      <c r="L129" s="48"/>
    </row>
    <row r="130" spans="1:12" x14ac:dyDescent="0.2">
      <c r="A130" s="48"/>
      <c r="B130" s="48"/>
      <c r="C130" s="48"/>
      <c r="D130" s="48"/>
      <c r="E130" s="48"/>
      <c r="F130" s="48"/>
      <c r="G130" s="48"/>
      <c r="H130" s="48"/>
      <c r="I130" s="48"/>
      <c r="J130" s="48"/>
      <c r="K130" s="48"/>
      <c r="L130" s="48"/>
    </row>
  </sheetData>
  <mergeCells count="9">
    <mergeCell ref="A25:D25"/>
    <mergeCell ref="A13:D13"/>
    <mergeCell ref="A2:D2"/>
    <mergeCell ref="A92:D92"/>
    <mergeCell ref="A81:D81"/>
    <mergeCell ref="A69:D69"/>
    <mergeCell ref="A58:D58"/>
    <mergeCell ref="A47:D47"/>
    <mergeCell ref="A36:D36"/>
  </mergeCells>
  <pageMargins left="0.7" right="0.7" top="0.75" bottom="0.75" header="0.3" footer="0.3"/>
  <pageSetup orientation="portrait" r:id="rId10"/>
  <ignoredErrors>
    <ignoredError sqref="I107:I11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EC80-2290-4E68-8608-42500DCD296D}">
  <dimension ref="A1:N51"/>
  <sheetViews>
    <sheetView workbookViewId="0">
      <selection activeCell="B45" sqref="B45"/>
    </sheetView>
  </sheetViews>
  <sheetFormatPr defaultRowHeight="12.75" x14ac:dyDescent="0.2"/>
  <cols>
    <col min="1" max="1" width="19.5703125" bestFit="1" customWidth="1"/>
    <col min="2" max="2" width="17" bestFit="1" customWidth="1"/>
    <col min="3" max="3" width="4.28515625" bestFit="1" customWidth="1"/>
    <col min="4" max="4" width="9.140625" bestFit="1" customWidth="1"/>
    <col min="5" max="5" width="6" bestFit="1" customWidth="1"/>
    <col min="6" max="6" width="13.42578125" bestFit="1" customWidth="1"/>
    <col min="7" max="7" width="6.5703125" bestFit="1" customWidth="1"/>
    <col min="8" max="8" width="10" customWidth="1"/>
    <col min="9" max="9" width="21.42578125" bestFit="1" customWidth="1"/>
    <col min="10" max="10" width="7.5703125" bestFit="1" customWidth="1"/>
    <col min="11" max="11" width="14.42578125" bestFit="1" customWidth="1"/>
    <col min="12" max="12" width="7.140625" bestFit="1" customWidth="1"/>
    <col min="13" max="13" width="7.85546875" bestFit="1" customWidth="1"/>
    <col min="14" max="14" width="11.7109375" bestFit="1" customWidth="1"/>
  </cols>
  <sheetData>
    <row r="1" spans="1:4" ht="37.5" customHeight="1" x14ac:dyDescent="0.2">
      <c r="A1" s="105" t="s">
        <v>498</v>
      </c>
      <c r="B1" s="106"/>
      <c r="C1" s="106"/>
    </row>
    <row r="2" spans="1:4" x14ac:dyDescent="0.2">
      <c r="A2" s="1" t="s">
        <v>416</v>
      </c>
      <c r="B2" s="1" t="s">
        <v>415</v>
      </c>
    </row>
    <row r="3" spans="1:4" x14ac:dyDescent="0.2">
      <c r="A3" s="1" t="s">
        <v>413</v>
      </c>
      <c r="B3" s="89" t="s">
        <v>74</v>
      </c>
      <c r="C3" s="89" t="s">
        <v>72</v>
      </c>
      <c r="D3" s="89" t="s">
        <v>414</v>
      </c>
    </row>
    <row r="4" spans="1:4" x14ac:dyDescent="0.2">
      <c r="A4" s="2" t="s">
        <v>412</v>
      </c>
      <c r="B4" s="3"/>
      <c r="C4" s="3">
        <v>2</v>
      </c>
      <c r="D4" s="3">
        <v>2</v>
      </c>
    </row>
    <row r="5" spans="1:4" x14ac:dyDescent="0.2">
      <c r="A5" s="2" t="s">
        <v>409</v>
      </c>
      <c r="B5" s="3">
        <v>1</v>
      </c>
      <c r="C5" s="3">
        <v>8</v>
      </c>
      <c r="D5" s="3">
        <v>9</v>
      </c>
    </row>
    <row r="6" spans="1:4" x14ac:dyDescent="0.2">
      <c r="A6" s="2" t="s">
        <v>410</v>
      </c>
      <c r="B6" s="3">
        <v>3</v>
      </c>
      <c r="C6" s="3">
        <v>6</v>
      </c>
      <c r="D6" s="3">
        <v>9</v>
      </c>
    </row>
    <row r="7" spans="1:4" x14ac:dyDescent="0.2">
      <c r="A7" s="2" t="s">
        <v>408</v>
      </c>
      <c r="B7" s="3">
        <v>1</v>
      </c>
      <c r="C7" s="3">
        <v>6</v>
      </c>
      <c r="D7" s="3">
        <v>7</v>
      </c>
    </row>
    <row r="8" spans="1:4" x14ac:dyDescent="0.2">
      <c r="A8" s="2" t="s">
        <v>414</v>
      </c>
      <c r="B8" s="3">
        <v>5</v>
      </c>
      <c r="C8" s="3">
        <v>22</v>
      </c>
      <c r="D8" s="3">
        <v>27</v>
      </c>
    </row>
    <row r="16" spans="1:4" x14ac:dyDescent="0.2">
      <c r="A16" s="111" t="s">
        <v>497</v>
      </c>
      <c r="B16" s="104"/>
      <c r="C16" s="104"/>
    </row>
    <row r="17" spans="1:6" x14ac:dyDescent="0.2">
      <c r="A17" s="25" t="s">
        <v>413</v>
      </c>
      <c r="B17" s="88" t="s">
        <v>500</v>
      </c>
      <c r="C17" s="88" t="s">
        <v>499</v>
      </c>
      <c r="D17" s="88" t="s">
        <v>502</v>
      </c>
      <c r="E17" s="88" t="s">
        <v>501</v>
      </c>
      <c r="F17" s="88" t="s">
        <v>503</v>
      </c>
    </row>
    <row r="18" spans="1:6" x14ac:dyDescent="0.2">
      <c r="A18" s="15" t="s">
        <v>412</v>
      </c>
      <c r="B18" s="26">
        <v>1</v>
      </c>
      <c r="C18" s="26">
        <v>2</v>
      </c>
      <c r="D18" s="26">
        <v>2</v>
      </c>
      <c r="E18" s="26">
        <v>2</v>
      </c>
      <c r="F18" s="26">
        <v>1</v>
      </c>
    </row>
    <row r="19" spans="1:6" x14ac:dyDescent="0.2">
      <c r="A19" s="15" t="s">
        <v>409</v>
      </c>
      <c r="B19" s="26">
        <v>4</v>
      </c>
      <c r="C19" s="26">
        <v>8</v>
      </c>
      <c r="D19" s="26">
        <v>8</v>
      </c>
      <c r="E19" s="26">
        <v>6</v>
      </c>
      <c r="F19" s="26">
        <v>5</v>
      </c>
    </row>
    <row r="20" spans="1:6" x14ac:dyDescent="0.2">
      <c r="A20" s="15" t="s">
        <v>410</v>
      </c>
      <c r="B20" s="26">
        <v>3</v>
      </c>
      <c r="C20" s="26">
        <v>6</v>
      </c>
      <c r="D20" s="26">
        <v>6</v>
      </c>
      <c r="E20" s="26">
        <v>4</v>
      </c>
      <c r="F20" s="26">
        <v>5</v>
      </c>
    </row>
    <row r="21" spans="1:6" x14ac:dyDescent="0.2">
      <c r="A21" s="15" t="s">
        <v>408</v>
      </c>
      <c r="B21" s="26">
        <v>4</v>
      </c>
      <c r="C21" s="26">
        <v>6</v>
      </c>
      <c r="D21" s="26">
        <v>6</v>
      </c>
      <c r="E21" s="26">
        <v>6</v>
      </c>
      <c r="F21" s="26">
        <v>3</v>
      </c>
    </row>
    <row r="22" spans="1:6" x14ac:dyDescent="0.2">
      <c r="A22" s="15" t="s">
        <v>414</v>
      </c>
      <c r="B22" s="26">
        <v>12</v>
      </c>
      <c r="C22" s="26">
        <v>22</v>
      </c>
      <c r="D22" s="26">
        <v>22</v>
      </c>
      <c r="E22" s="26">
        <v>18</v>
      </c>
      <c r="F22" s="26">
        <v>14</v>
      </c>
    </row>
    <row r="31" spans="1:6" ht="31.5" customHeight="1" x14ac:dyDescent="0.2">
      <c r="A31" s="105" t="s">
        <v>504</v>
      </c>
      <c r="B31" s="106"/>
      <c r="C31" s="106"/>
    </row>
    <row r="32" spans="1:6" x14ac:dyDescent="0.2">
      <c r="A32" s="1" t="s">
        <v>416</v>
      </c>
      <c r="B32" s="1" t="s">
        <v>415</v>
      </c>
    </row>
    <row r="33" spans="1:14" s="19" customFormat="1" ht="216.75" x14ac:dyDescent="0.2">
      <c r="A33" s="20" t="s">
        <v>413</v>
      </c>
      <c r="B33" s="86" t="s">
        <v>303</v>
      </c>
      <c r="C33" s="86" t="s">
        <v>428</v>
      </c>
      <c r="D33" s="86" t="s">
        <v>214</v>
      </c>
      <c r="E33" s="86" t="s">
        <v>170</v>
      </c>
      <c r="F33" s="86" t="s">
        <v>429</v>
      </c>
      <c r="G33" s="86" t="s">
        <v>109</v>
      </c>
      <c r="H33" s="86" t="s">
        <v>134</v>
      </c>
      <c r="I33" s="86" t="s">
        <v>155</v>
      </c>
      <c r="J33" s="86" t="s">
        <v>332</v>
      </c>
      <c r="K33" s="86" t="s">
        <v>357</v>
      </c>
      <c r="L33" s="87" t="s">
        <v>417</v>
      </c>
      <c r="M33" s="87" t="s">
        <v>867</v>
      </c>
      <c r="N33" s="87" t="s">
        <v>414</v>
      </c>
    </row>
    <row r="34" spans="1:14" x14ac:dyDescent="0.2">
      <c r="A34" s="15" t="s">
        <v>412</v>
      </c>
      <c r="B34" s="26"/>
      <c r="C34" s="26">
        <v>1</v>
      </c>
      <c r="D34" s="26"/>
      <c r="E34" s="26">
        <v>1</v>
      </c>
      <c r="F34" s="26"/>
      <c r="G34" s="26"/>
      <c r="H34" s="26"/>
      <c r="I34" s="26"/>
      <c r="J34" s="26"/>
      <c r="K34" s="26"/>
      <c r="L34" s="3"/>
      <c r="M34" s="3"/>
      <c r="N34" s="3">
        <v>2</v>
      </c>
    </row>
    <row r="35" spans="1:14" x14ac:dyDescent="0.2">
      <c r="A35" s="15" t="s">
        <v>409</v>
      </c>
      <c r="B35" s="26"/>
      <c r="C35" s="26"/>
      <c r="D35" s="26">
        <v>1</v>
      </c>
      <c r="E35" s="26">
        <v>6</v>
      </c>
      <c r="F35" s="26">
        <v>1</v>
      </c>
      <c r="G35" s="26"/>
      <c r="H35" s="26">
        <v>1</v>
      </c>
      <c r="I35" s="26"/>
      <c r="J35" s="26"/>
      <c r="K35" s="26"/>
      <c r="L35" s="3"/>
      <c r="M35" s="3"/>
      <c r="N35" s="3">
        <v>9</v>
      </c>
    </row>
    <row r="36" spans="1:14" x14ac:dyDescent="0.2">
      <c r="A36" s="15" t="s">
        <v>410</v>
      </c>
      <c r="B36" s="26">
        <v>1</v>
      </c>
      <c r="C36" s="26"/>
      <c r="D36" s="26">
        <v>1</v>
      </c>
      <c r="E36" s="26">
        <v>3</v>
      </c>
      <c r="F36" s="26"/>
      <c r="G36" s="26">
        <v>1</v>
      </c>
      <c r="H36" s="26"/>
      <c r="I36" s="26"/>
      <c r="J36" s="26"/>
      <c r="K36" s="26">
        <v>1</v>
      </c>
      <c r="L36" s="3">
        <v>1</v>
      </c>
      <c r="M36" s="3">
        <v>1</v>
      </c>
      <c r="N36" s="3">
        <v>9</v>
      </c>
    </row>
    <row r="37" spans="1:14" x14ac:dyDescent="0.2">
      <c r="A37" s="15" t="s">
        <v>408</v>
      </c>
      <c r="B37" s="26">
        <v>1</v>
      </c>
      <c r="C37" s="26"/>
      <c r="D37" s="26"/>
      <c r="E37" s="26">
        <v>4</v>
      </c>
      <c r="F37" s="26"/>
      <c r="G37" s="26"/>
      <c r="H37" s="26"/>
      <c r="I37" s="26">
        <v>1</v>
      </c>
      <c r="J37" s="26">
        <v>1</v>
      </c>
      <c r="K37" s="26"/>
      <c r="L37" s="3"/>
      <c r="M37" s="3"/>
      <c r="N37" s="3">
        <v>7</v>
      </c>
    </row>
    <row r="38" spans="1:14" x14ac:dyDescent="0.2">
      <c r="A38" s="15" t="s">
        <v>414</v>
      </c>
      <c r="B38" s="26">
        <v>2</v>
      </c>
      <c r="C38" s="26">
        <v>1</v>
      </c>
      <c r="D38" s="26">
        <v>2</v>
      </c>
      <c r="E38" s="26">
        <v>14</v>
      </c>
      <c r="F38" s="26">
        <v>1</v>
      </c>
      <c r="G38" s="26">
        <v>1</v>
      </c>
      <c r="H38" s="26">
        <v>1</v>
      </c>
      <c r="I38" s="26">
        <v>1</v>
      </c>
      <c r="J38" s="26">
        <v>1</v>
      </c>
      <c r="K38" s="26">
        <v>1</v>
      </c>
      <c r="L38" s="3">
        <v>1</v>
      </c>
      <c r="M38" s="3">
        <v>1</v>
      </c>
      <c r="N38" s="3">
        <v>27</v>
      </c>
    </row>
    <row r="41" spans="1:14" x14ac:dyDescent="0.2">
      <c r="J41" s="31"/>
      <c r="K41" s="31"/>
      <c r="L41" s="31"/>
      <c r="M41" s="31"/>
      <c r="N41" s="31"/>
    </row>
    <row r="42" spans="1:14" ht="50.25" customHeight="1" x14ac:dyDescent="0.2">
      <c r="A42" s="105" t="s">
        <v>508</v>
      </c>
      <c r="B42" s="106"/>
      <c r="C42" s="106"/>
      <c r="J42" s="31"/>
      <c r="K42" s="31"/>
      <c r="L42" s="31"/>
      <c r="M42" s="31"/>
      <c r="N42" s="31"/>
    </row>
    <row r="43" spans="1:14" ht="178.5" x14ac:dyDescent="0.2">
      <c r="A43" s="27" t="s">
        <v>413</v>
      </c>
      <c r="B43" s="27" t="s">
        <v>303</v>
      </c>
      <c r="C43" s="27" t="s">
        <v>505</v>
      </c>
      <c r="D43" s="27" t="s">
        <v>170</v>
      </c>
      <c r="E43" s="27" t="s">
        <v>507</v>
      </c>
      <c r="F43" s="27" t="s">
        <v>134</v>
      </c>
      <c r="G43" s="27" t="s">
        <v>506</v>
      </c>
      <c r="H43" s="27" t="s">
        <v>332</v>
      </c>
      <c r="J43" s="31"/>
      <c r="K43" s="32"/>
      <c r="L43" s="31"/>
      <c r="M43" s="31"/>
      <c r="N43" s="31"/>
    </row>
    <row r="44" spans="1:14" x14ac:dyDescent="0.2">
      <c r="A44" s="15" t="s">
        <v>412</v>
      </c>
      <c r="B44" s="26">
        <v>1</v>
      </c>
      <c r="C44" s="26">
        <v>1</v>
      </c>
      <c r="D44" s="26">
        <v>1</v>
      </c>
      <c r="E44" s="26"/>
      <c r="F44" s="26"/>
      <c r="G44" s="26"/>
      <c r="H44" s="26"/>
      <c r="J44" s="31"/>
      <c r="K44" s="33"/>
      <c r="L44" s="31"/>
      <c r="M44" s="31"/>
      <c r="N44" s="31"/>
    </row>
    <row r="45" spans="1:14" x14ac:dyDescent="0.2">
      <c r="A45" s="15" t="s">
        <v>409</v>
      </c>
      <c r="B45" s="26">
        <v>1</v>
      </c>
      <c r="C45" s="26">
        <v>1</v>
      </c>
      <c r="D45" s="26">
        <v>9</v>
      </c>
      <c r="E45" s="26">
        <v>1</v>
      </c>
      <c r="F45" s="26"/>
      <c r="G45" s="26"/>
      <c r="H45" s="26"/>
      <c r="J45" s="31"/>
      <c r="K45" s="33"/>
      <c r="L45" s="31"/>
      <c r="M45" s="31"/>
      <c r="N45" s="31"/>
    </row>
    <row r="46" spans="1:14" x14ac:dyDescent="0.2">
      <c r="A46" s="15" t="s">
        <v>410</v>
      </c>
      <c r="B46" s="26">
        <v>2</v>
      </c>
      <c r="C46" s="26"/>
      <c r="D46" s="26">
        <v>7</v>
      </c>
      <c r="E46" s="26"/>
      <c r="F46" s="26">
        <v>1</v>
      </c>
      <c r="G46" s="26"/>
      <c r="H46" s="26"/>
      <c r="J46" s="31"/>
      <c r="K46" s="33"/>
      <c r="L46" s="31"/>
      <c r="M46" s="31"/>
      <c r="N46" s="31"/>
    </row>
    <row r="47" spans="1:14" x14ac:dyDescent="0.2">
      <c r="A47" s="15" t="s">
        <v>408</v>
      </c>
      <c r="B47" s="26">
        <v>2</v>
      </c>
      <c r="C47" s="26">
        <v>1</v>
      </c>
      <c r="D47" s="26">
        <v>4</v>
      </c>
      <c r="E47" s="26"/>
      <c r="F47" s="26"/>
      <c r="G47" s="26">
        <v>1</v>
      </c>
      <c r="H47" s="26">
        <v>1</v>
      </c>
      <c r="J47" s="31"/>
      <c r="K47" s="33"/>
      <c r="L47" s="31"/>
      <c r="M47" s="31"/>
      <c r="N47" s="31"/>
    </row>
    <row r="48" spans="1:14" x14ac:dyDescent="0.2">
      <c r="A48" s="28" t="s">
        <v>414</v>
      </c>
      <c r="B48" s="29">
        <f>SUM(B44:B47)</f>
        <v>6</v>
      </c>
      <c r="C48" s="29">
        <f>SUM(C44:C47)</f>
        <v>3</v>
      </c>
      <c r="D48" s="29">
        <f>SUM(D44:D47)</f>
        <v>21</v>
      </c>
      <c r="E48" s="29">
        <v>1</v>
      </c>
      <c r="F48" s="29">
        <v>1</v>
      </c>
      <c r="G48" s="29">
        <v>1</v>
      </c>
      <c r="H48" s="29">
        <v>1</v>
      </c>
      <c r="J48" s="31"/>
      <c r="K48" s="34"/>
      <c r="L48" s="31"/>
      <c r="M48" s="31"/>
      <c r="N48" s="31"/>
    </row>
    <row r="49" spans="10:14" x14ac:dyDescent="0.2">
      <c r="J49" s="31"/>
      <c r="K49" s="31"/>
      <c r="L49" s="31"/>
      <c r="M49" s="31"/>
      <c r="N49" s="31"/>
    </row>
    <row r="50" spans="10:14" x14ac:dyDescent="0.2">
      <c r="J50" s="31"/>
      <c r="K50" s="31"/>
      <c r="L50" s="31"/>
      <c r="M50" s="31"/>
      <c r="N50" s="31"/>
    </row>
    <row r="51" spans="10:14" x14ac:dyDescent="0.2">
      <c r="J51" s="31"/>
      <c r="K51" s="31"/>
      <c r="L51" s="31"/>
      <c r="M51" s="31"/>
      <c r="N51" s="31"/>
    </row>
  </sheetData>
  <mergeCells count="4">
    <mergeCell ref="A31:C31"/>
    <mergeCell ref="A42:C42"/>
    <mergeCell ref="A1:C1"/>
    <mergeCell ref="A16:C16"/>
  </mergeCell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12195-E7B2-4450-9B7C-D655B16FCEE8}">
  <dimension ref="A2:S46"/>
  <sheetViews>
    <sheetView workbookViewId="0">
      <selection activeCell="C44" sqref="C44"/>
    </sheetView>
  </sheetViews>
  <sheetFormatPr defaultRowHeight="12.75" x14ac:dyDescent="0.2"/>
  <cols>
    <col min="1" max="1" width="19.5703125" bestFit="1" customWidth="1"/>
    <col min="2" max="2" width="17" bestFit="1" customWidth="1"/>
    <col min="3" max="3" width="39.28515625" bestFit="1" customWidth="1"/>
    <col min="4" max="4" width="20.7109375" bestFit="1" customWidth="1"/>
    <col min="5" max="5" width="10" bestFit="1" customWidth="1"/>
    <col min="6" max="6" width="11.140625" bestFit="1" customWidth="1"/>
    <col min="7" max="7" width="17.28515625" bestFit="1" customWidth="1"/>
    <col min="8" max="8" width="32" bestFit="1" customWidth="1"/>
    <col min="9" max="9" width="12.85546875" bestFit="1" customWidth="1"/>
    <col min="10" max="10" width="7.140625" bestFit="1" customWidth="1"/>
    <col min="11" max="11" width="11.7109375" bestFit="1" customWidth="1"/>
    <col min="12" max="12" width="46.42578125" bestFit="1" customWidth="1"/>
    <col min="13" max="13" width="32.140625" bestFit="1" customWidth="1"/>
    <col min="14" max="14" width="255.7109375" bestFit="1" customWidth="1"/>
    <col min="15" max="15" width="31" bestFit="1" customWidth="1"/>
    <col min="16" max="16" width="61" bestFit="1" customWidth="1"/>
    <col min="17" max="17" width="59.5703125" bestFit="1" customWidth="1"/>
    <col min="18" max="18" width="142.140625" bestFit="1" customWidth="1"/>
    <col min="19" max="19" width="11.7109375" bestFit="1" customWidth="1"/>
  </cols>
  <sheetData>
    <row r="2" spans="1:5" ht="20.25" customHeight="1" x14ac:dyDescent="0.2">
      <c r="A2" s="105" t="s">
        <v>536</v>
      </c>
      <c r="B2" s="106"/>
      <c r="C2" s="104"/>
      <c r="D2" s="104"/>
    </row>
    <row r="3" spans="1:5" x14ac:dyDescent="0.2">
      <c r="A3" s="1" t="s">
        <v>416</v>
      </c>
      <c r="B3" s="1" t="s">
        <v>415</v>
      </c>
    </row>
    <row r="4" spans="1:5" x14ac:dyDescent="0.2">
      <c r="A4" s="25" t="s">
        <v>413</v>
      </c>
      <c r="B4" s="88" t="s">
        <v>111</v>
      </c>
      <c r="C4" s="88" t="s">
        <v>74</v>
      </c>
      <c r="D4" s="88" t="s">
        <v>72</v>
      </c>
      <c r="E4" s="89" t="s">
        <v>414</v>
      </c>
    </row>
    <row r="5" spans="1:5" x14ac:dyDescent="0.2">
      <c r="A5" s="15" t="s">
        <v>412</v>
      </c>
      <c r="B5" s="26">
        <v>2</v>
      </c>
      <c r="C5" s="26"/>
      <c r="D5" s="26"/>
      <c r="E5" s="3">
        <v>2</v>
      </c>
    </row>
    <row r="6" spans="1:5" x14ac:dyDescent="0.2">
      <c r="A6" s="15" t="s">
        <v>409</v>
      </c>
      <c r="B6" s="26"/>
      <c r="C6" s="26">
        <v>5</v>
      </c>
      <c r="D6" s="26">
        <v>4</v>
      </c>
      <c r="E6" s="3">
        <v>9</v>
      </c>
    </row>
    <row r="7" spans="1:5" x14ac:dyDescent="0.2">
      <c r="A7" s="15" t="s">
        <v>410</v>
      </c>
      <c r="B7" s="26">
        <v>1</v>
      </c>
      <c r="C7" s="26">
        <v>3</v>
      </c>
      <c r="D7" s="26">
        <v>5</v>
      </c>
      <c r="E7" s="3">
        <v>9</v>
      </c>
    </row>
    <row r="8" spans="1:5" x14ac:dyDescent="0.2">
      <c r="A8" s="15" t="s">
        <v>408</v>
      </c>
      <c r="B8" s="26">
        <v>7</v>
      </c>
      <c r="C8" s="26"/>
      <c r="D8" s="26"/>
      <c r="E8" s="3">
        <v>7</v>
      </c>
    </row>
    <row r="9" spans="1:5" x14ac:dyDescent="0.2">
      <c r="A9" s="15" t="s">
        <v>414</v>
      </c>
      <c r="B9" s="26">
        <v>10</v>
      </c>
      <c r="C9" s="26">
        <v>8</v>
      </c>
      <c r="D9" s="26">
        <v>9</v>
      </c>
      <c r="E9" s="3">
        <v>27</v>
      </c>
    </row>
    <row r="15" spans="1:5" ht="34.5" customHeight="1" x14ac:dyDescent="0.2">
      <c r="A15" s="105" t="s">
        <v>509</v>
      </c>
      <c r="B15" s="106"/>
    </row>
    <row r="16" spans="1:5" x14ac:dyDescent="0.2">
      <c r="A16" s="1" t="s">
        <v>416</v>
      </c>
      <c r="B16" s="1" t="s">
        <v>415</v>
      </c>
    </row>
    <row r="17" spans="1:19" x14ac:dyDescent="0.2">
      <c r="A17" s="1" t="s">
        <v>413</v>
      </c>
      <c r="B17" s="89" t="s">
        <v>247</v>
      </c>
      <c r="C17" s="89" t="s">
        <v>156</v>
      </c>
      <c r="D17" s="89" t="s">
        <v>196</v>
      </c>
      <c r="E17" s="89" t="s">
        <v>231</v>
      </c>
      <c r="F17" s="89" t="s">
        <v>77</v>
      </c>
      <c r="G17" s="89" t="s">
        <v>171</v>
      </c>
      <c r="H17" s="89" t="s">
        <v>180</v>
      </c>
      <c r="I17" s="89" t="s">
        <v>101</v>
      </c>
      <c r="J17" s="89" t="s">
        <v>333</v>
      </c>
      <c r="K17" s="89" t="s">
        <v>358</v>
      </c>
      <c r="L17" s="89" t="s">
        <v>261</v>
      </c>
      <c r="M17" s="89" t="s">
        <v>284</v>
      </c>
      <c r="N17" s="89" t="s">
        <v>376</v>
      </c>
      <c r="O17" s="89" t="s">
        <v>135</v>
      </c>
      <c r="P17" s="89" t="s">
        <v>110</v>
      </c>
      <c r="Q17" s="89" t="s">
        <v>348</v>
      </c>
      <c r="R17" s="89" t="s">
        <v>868</v>
      </c>
      <c r="S17" s="89" t="s">
        <v>414</v>
      </c>
    </row>
    <row r="18" spans="1:19" x14ac:dyDescent="0.2">
      <c r="A18" s="2" t="s">
        <v>412</v>
      </c>
      <c r="B18" s="3"/>
      <c r="C18" s="3"/>
      <c r="D18" s="3">
        <v>1</v>
      </c>
      <c r="E18" s="3"/>
      <c r="F18" s="3"/>
      <c r="G18" s="3"/>
      <c r="H18" s="3"/>
      <c r="I18" s="3">
        <v>1</v>
      </c>
      <c r="J18" s="3"/>
      <c r="K18" s="3"/>
      <c r="L18" s="3"/>
      <c r="M18" s="3"/>
      <c r="N18" s="3"/>
      <c r="O18" s="3"/>
      <c r="P18" s="3"/>
      <c r="Q18" s="3"/>
      <c r="R18" s="3"/>
      <c r="S18" s="3">
        <v>2</v>
      </c>
    </row>
    <row r="19" spans="1:19" x14ac:dyDescent="0.2">
      <c r="A19" s="2" t="s">
        <v>409</v>
      </c>
      <c r="B19" s="3">
        <v>2</v>
      </c>
      <c r="C19" s="3"/>
      <c r="D19" s="3"/>
      <c r="E19" s="3"/>
      <c r="F19" s="3">
        <v>2</v>
      </c>
      <c r="G19" s="3"/>
      <c r="H19" s="3"/>
      <c r="I19" s="3">
        <v>1</v>
      </c>
      <c r="J19" s="3"/>
      <c r="K19" s="3"/>
      <c r="L19" s="3"/>
      <c r="M19" s="3">
        <v>2</v>
      </c>
      <c r="N19" s="3"/>
      <c r="O19" s="3">
        <v>1</v>
      </c>
      <c r="P19" s="3"/>
      <c r="Q19" s="3">
        <v>1</v>
      </c>
      <c r="R19" s="3"/>
      <c r="S19" s="3">
        <v>9</v>
      </c>
    </row>
    <row r="20" spans="1:19" x14ac:dyDescent="0.2">
      <c r="A20" s="2" t="s">
        <v>410</v>
      </c>
      <c r="B20" s="3"/>
      <c r="C20" s="3"/>
      <c r="D20" s="3"/>
      <c r="E20" s="3">
        <v>1</v>
      </c>
      <c r="F20" s="3"/>
      <c r="G20" s="3">
        <v>1</v>
      </c>
      <c r="H20" s="3">
        <v>1</v>
      </c>
      <c r="I20" s="3">
        <v>3</v>
      </c>
      <c r="J20" s="3"/>
      <c r="K20" s="3">
        <v>1</v>
      </c>
      <c r="L20" s="3"/>
      <c r="M20" s="3"/>
      <c r="N20" s="3"/>
      <c r="O20" s="3"/>
      <c r="P20" s="3">
        <v>1</v>
      </c>
      <c r="Q20" s="3"/>
      <c r="R20" s="3">
        <v>1</v>
      </c>
      <c r="S20" s="3">
        <v>9</v>
      </c>
    </row>
    <row r="21" spans="1:19" x14ac:dyDescent="0.2">
      <c r="A21" s="2" t="s">
        <v>408</v>
      </c>
      <c r="B21" s="3"/>
      <c r="C21" s="3">
        <v>1</v>
      </c>
      <c r="D21" s="3"/>
      <c r="E21" s="3"/>
      <c r="F21" s="3">
        <v>1</v>
      </c>
      <c r="G21" s="3"/>
      <c r="H21" s="3">
        <v>1</v>
      </c>
      <c r="I21" s="3"/>
      <c r="J21" s="3">
        <v>1</v>
      </c>
      <c r="K21" s="3"/>
      <c r="L21" s="3">
        <v>1</v>
      </c>
      <c r="M21" s="3"/>
      <c r="N21" s="3">
        <v>1</v>
      </c>
      <c r="O21" s="3">
        <v>1</v>
      </c>
      <c r="P21" s="3"/>
      <c r="Q21" s="3"/>
      <c r="R21" s="3"/>
      <c r="S21" s="3">
        <v>7</v>
      </c>
    </row>
    <row r="22" spans="1:19" x14ac:dyDescent="0.2">
      <c r="A22" s="2" t="s">
        <v>414</v>
      </c>
      <c r="B22" s="3">
        <v>2</v>
      </c>
      <c r="C22" s="3">
        <v>1</v>
      </c>
      <c r="D22" s="3">
        <v>1</v>
      </c>
      <c r="E22" s="3">
        <v>1</v>
      </c>
      <c r="F22" s="3">
        <v>3</v>
      </c>
      <c r="G22" s="3">
        <v>1</v>
      </c>
      <c r="H22" s="3">
        <v>2</v>
      </c>
      <c r="I22" s="3">
        <v>5</v>
      </c>
      <c r="J22" s="3">
        <v>1</v>
      </c>
      <c r="K22" s="3">
        <v>1</v>
      </c>
      <c r="L22" s="3">
        <v>1</v>
      </c>
      <c r="M22" s="3">
        <v>2</v>
      </c>
      <c r="N22" s="3">
        <v>1</v>
      </c>
      <c r="O22" s="3">
        <v>2</v>
      </c>
      <c r="P22" s="3">
        <v>1</v>
      </c>
      <c r="Q22" s="3">
        <v>1</v>
      </c>
      <c r="R22" s="3">
        <v>1</v>
      </c>
      <c r="S22" s="3">
        <v>27</v>
      </c>
    </row>
    <row r="26" spans="1:19" x14ac:dyDescent="0.2">
      <c r="A26" s="105" t="s">
        <v>535</v>
      </c>
      <c r="B26" s="106"/>
    </row>
    <row r="27" spans="1:19" x14ac:dyDescent="0.2">
      <c r="A27" s="1" t="s">
        <v>416</v>
      </c>
      <c r="B27" s="1" t="s">
        <v>415</v>
      </c>
    </row>
    <row r="28" spans="1:19" x14ac:dyDescent="0.2">
      <c r="A28" s="1" t="s">
        <v>413</v>
      </c>
      <c r="B28" s="89" t="s">
        <v>111</v>
      </c>
      <c r="C28" s="89" t="s">
        <v>74</v>
      </c>
      <c r="D28" s="89" t="s">
        <v>72</v>
      </c>
      <c r="E28" s="89" t="s">
        <v>417</v>
      </c>
      <c r="F28" s="89" t="s">
        <v>414</v>
      </c>
    </row>
    <row r="29" spans="1:19" x14ac:dyDescent="0.2">
      <c r="A29" s="2" t="s">
        <v>412</v>
      </c>
      <c r="B29" s="3">
        <v>1</v>
      </c>
      <c r="C29" s="3">
        <v>1</v>
      </c>
      <c r="D29" s="3"/>
      <c r="E29" s="3"/>
      <c r="F29" s="3">
        <v>2</v>
      </c>
    </row>
    <row r="30" spans="1:19" x14ac:dyDescent="0.2">
      <c r="A30" s="2" t="s">
        <v>409</v>
      </c>
      <c r="B30" s="3">
        <v>1</v>
      </c>
      <c r="C30" s="3"/>
      <c r="D30" s="3">
        <v>7</v>
      </c>
      <c r="E30" s="3">
        <v>1</v>
      </c>
      <c r="F30" s="3">
        <v>9</v>
      </c>
    </row>
    <row r="31" spans="1:19" x14ac:dyDescent="0.2">
      <c r="A31" s="2" t="s">
        <v>410</v>
      </c>
      <c r="B31" s="3">
        <v>3</v>
      </c>
      <c r="C31" s="3">
        <v>2</v>
      </c>
      <c r="D31" s="3">
        <v>4</v>
      </c>
      <c r="E31" s="3"/>
      <c r="F31" s="3">
        <v>9</v>
      </c>
    </row>
    <row r="32" spans="1:19" x14ac:dyDescent="0.2">
      <c r="A32" s="2" t="s">
        <v>408</v>
      </c>
      <c r="B32" s="3">
        <v>5</v>
      </c>
      <c r="C32" s="3"/>
      <c r="D32" s="3">
        <v>2</v>
      </c>
      <c r="E32" s="3"/>
      <c r="F32" s="3">
        <v>7</v>
      </c>
    </row>
    <row r="33" spans="1:11" x14ac:dyDescent="0.2">
      <c r="A33" s="2" t="s">
        <v>414</v>
      </c>
      <c r="B33" s="3">
        <v>10</v>
      </c>
      <c r="C33" s="3">
        <v>3</v>
      </c>
      <c r="D33" s="3">
        <v>13</v>
      </c>
      <c r="E33" s="3">
        <v>1</v>
      </c>
      <c r="F33" s="3">
        <v>27</v>
      </c>
    </row>
    <row r="39" spans="1:11" ht="32.25" customHeight="1" x14ac:dyDescent="0.2">
      <c r="A39" s="105" t="s">
        <v>544</v>
      </c>
      <c r="B39" s="106"/>
    </row>
    <row r="40" spans="1:11" x14ac:dyDescent="0.2">
      <c r="A40" s="1" t="s">
        <v>416</v>
      </c>
      <c r="B40" s="1" t="s">
        <v>415</v>
      </c>
    </row>
    <row r="41" spans="1:11" s="19" customFormat="1" ht="54" customHeight="1" x14ac:dyDescent="0.2">
      <c r="A41" s="20" t="s">
        <v>413</v>
      </c>
      <c r="B41" s="86" t="s">
        <v>181</v>
      </c>
      <c r="C41" s="86" t="s">
        <v>136</v>
      </c>
      <c r="D41" s="86" t="s">
        <v>334</v>
      </c>
      <c r="E41" s="86" t="s">
        <v>78</v>
      </c>
      <c r="F41" s="86" t="s">
        <v>377</v>
      </c>
      <c r="G41" s="86" t="s">
        <v>111</v>
      </c>
      <c r="H41" s="86" t="s">
        <v>359</v>
      </c>
      <c r="I41" s="86" t="s">
        <v>112</v>
      </c>
      <c r="J41" s="89" t="s">
        <v>417</v>
      </c>
      <c r="K41" s="87" t="s">
        <v>414</v>
      </c>
    </row>
    <row r="42" spans="1:11" x14ac:dyDescent="0.2">
      <c r="A42" s="15" t="s">
        <v>412</v>
      </c>
      <c r="B42" s="26"/>
      <c r="C42" s="26"/>
      <c r="D42" s="26"/>
      <c r="E42" s="26">
        <v>1</v>
      </c>
      <c r="F42" s="26"/>
      <c r="G42" s="26">
        <v>1</v>
      </c>
      <c r="H42" s="26"/>
      <c r="I42" s="26"/>
      <c r="J42" s="3"/>
      <c r="K42" s="3">
        <v>2</v>
      </c>
    </row>
    <row r="43" spans="1:11" x14ac:dyDescent="0.2">
      <c r="A43" s="15" t="s">
        <v>409</v>
      </c>
      <c r="B43" s="26"/>
      <c r="C43" s="26">
        <v>1</v>
      </c>
      <c r="D43" s="26"/>
      <c r="E43" s="26">
        <v>8</v>
      </c>
      <c r="F43" s="26"/>
      <c r="G43" s="26"/>
      <c r="H43" s="26"/>
      <c r="I43" s="26"/>
      <c r="J43" s="3"/>
      <c r="K43" s="3">
        <v>9</v>
      </c>
    </row>
    <row r="44" spans="1:11" x14ac:dyDescent="0.2">
      <c r="A44" s="15" t="s">
        <v>410</v>
      </c>
      <c r="B44" s="26"/>
      <c r="C44" s="26"/>
      <c r="D44" s="26"/>
      <c r="E44" s="26">
        <v>6</v>
      </c>
      <c r="F44" s="26"/>
      <c r="G44" s="26"/>
      <c r="H44" s="26">
        <v>1</v>
      </c>
      <c r="I44" s="26">
        <v>1</v>
      </c>
      <c r="J44" s="3">
        <v>1</v>
      </c>
      <c r="K44" s="3">
        <v>9</v>
      </c>
    </row>
    <row r="45" spans="1:11" x14ac:dyDescent="0.2">
      <c r="A45" s="15" t="s">
        <v>408</v>
      </c>
      <c r="B45" s="26">
        <v>1</v>
      </c>
      <c r="C45" s="26"/>
      <c r="D45" s="26">
        <v>1</v>
      </c>
      <c r="E45" s="26">
        <v>4</v>
      </c>
      <c r="F45" s="26">
        <v>1</v>
      </c>
      <c r="G45" s="26"/>
      <c r="H45" s="26"/>
      <c r="I45" s="26"/>
      <c r="J45" s="3"/>
      <c r="K45" s="3">
        <v>7</v>
      </c>
    </row>
    <row r="46" spans="1:11" x14ac:dyDescent="0.2">
      <c r="A46" s="15" t="s">
        <v>414</v>
      </c>
      <c r="B46" s="26">
        <v>1</v>
      </c>
      <c r="C46" s="26">
        <v>1</v>
      </c>
      <c r="D46" s="26">
        <v>1</v>
      </c>
      <c r="E46" s="26">
        <v>19</v>
      </c>
      <c r="F46" s="26">
        <v>1</v>
      </c>
      <c r="G46" s="26">
        <v>1</v>
      </c>
      <c r="H46" s="26">
        <v>1</v>
      </c>
      <c r="I46" s="26">
        <v>1</v>
      </c>
      <c r="J46" s="3">
        <v>1</v>
      </c>
      <c r="K46" s="3">
        <v>27</v>
      </c>
    </row>
  </sheetData>
  <mergeCells count="4">
    <mergeCell ref="A15:B15"/>
    <mergeCell ref="A26:B26"/>
    <mergeCell ref="A39:B39"/>
    <mergeCell ref="A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D0C18-7C5E-46B6-A19A-B5E34E1449BE}">
  <dimension ref="A3:J73"/>
  <sheetViews>
    <sheetView workbookViewId="0"/>
  </sheetViews>
  <sheetFormatPr defaultColWidth="35.7109375" defaultRowHeight="12.75" x14ac:dyDescent="0.2"/>
  <cols>
    <col min="1" max="1" width="19.5703125" bestFit="1" customWidth="1"/>
    <col min="2" max="2" width="17" bestFit="1" customWidth="1"/>
    <col min="3" max="3" width="17.28515625" bestFit="1" customWidth="1"/>
    <col min="4" max="4" width="5" bestFit="1" customWidth="1"/>
    <col min="5" max="5" width="4.28515625" bestFit="1" customWidth="1"/>
    <col min="6" max="7" width="11.7109375" bestFit="1" customWidth="1"/>
    <col min="8" max="19" width="35.7109375" customWidth="1"/>
  </cols>
  <sheetData>
    <row r="3" spans="1:5" ht="34.5" customHeight="1" x14ac:dyDescent="0.2">
      <c r="A3" s="105" t="s">
        <v>511</v>
      </c>
      <c r="B3" s="104"/>
    </row>
    <row r="4" spans="1:5" x14ac:dyDescent="0.2">
      <c r="A4" s="1" t="s">
        <v>416</v>
      </c>
      <c r="B4" s="1" t="s">
        <v>415</v>
      </c>
    </row>
    <row r="5" spans="1:5" x14ac:dyDescent="0.2">
      <c r="A5" s="25" t="s">
        <v>413</v>
      </c>
      <c r="B5" s="88" t="s">
        <v>74</v>
      </c>
      <c r="C5" s="88" t="s">
        <v>72</v>
      </c>
      <c r="D5" s="88" t="s">
        <v>360</v>
      </c>
      <c r="E5" s="89" t="s">
        <v>414</v>
      </c>
    </row>
    <row r="6" spans="1:5" x14ac:dyDescent="0.2">
      <c r="A6" s="15" t="s">
        <v>412</v>
      </c>
      <c r="B6" s="26">
        <v>1</v>
      </c>
      <c r="C6" s="26">
        <v>1</v>
      </c>
      <c r="D6" s="26"/>
      <c r="E6" s="3">
        <v>2</v>
      </c>
    </row>
    <row r="7" spans="1:5" x14ac:dyDescent="0.2">
      <c r="A7" s="15" t="s">
        <v>409</v>
      </c>
      <c r="B7" s="26">
        <v>3</v>
      </c>
      <c r="C7" s="26">
        <v>5</v>
      </c>
      <c r="D7" s="26">
        <v>1</v>
      </c>
      <c r="E7" s="3">
        <v>9</v>
      </c>
    </row>
    <row r="8" spans="1:5" x14ac:dyDescent="0.2">
      <c r="A8" s="15" t="s">
        <v>410</v>
      </c>
      <c r="B8" s="26">
        <v>1</v>
      </c>
      <c r="C8" s="26">
        <v>7</v>
      </c>
      <c r="D8" s="26">
        <v>1</v>
      </c>
      <c r="E8" s="3">
        <v>9</v>
      </c>
    </row>
    <row r="9" spans="1:5" x14ac:dyDescent="0.2">
      <c r="A9" s="15" t="s">
        <v>408</v>
      </c>
      <c r="B9" s="26">
        <v>1</v>
      </c>
      <c r="C9" s="26">
        <v>5</v>
      </c>
      <c r="D9" s="26">
        <v>1</v>
      </c>
      <c r="E9" s="3">
        <v>7</v>
      </c>
    </row>
    <row r="10" spans="1:5" x14ac:dyDescent="0.2">
      <c r="A10" s="15" t="s">
        <v>414</v>
      </c>
      <c r="B10" s="26">
        <v>6</v>
      </c>
      <c r="C10" s="26">
        <v>18</v>
      </c>
      <c r="D10" s="26">
        <v>3</v>
      </c>
      <c r="E10" s="3">
        <v>27</v>
      </c>
    </row>
    <row r="13" spans="1:5" x14ac:dyDescent="0.2">
      <c r="A13" s="2" t="s">
        <v>512</v>
      </c>
    </row>
    <row r="18" spans="1:10" ht="27.75" customHeight="1" x14ac:dyDescent="0.2">
      <c r="A18" s="105" t="s">
        <v>545</v>
      </c>
      <c r="B18" s="104"/>
    </row>
    <row r="19" spans="1:10" x14ac:dyDescent="0.2">
      <c r="A19" s="1" t="s">
        <v>416</v>
      </c>
      <c r="B19" s="1" t="s">
        <v>415</v>
      </c>
      <c r="G19" s="48"/>
      <c r="H19" s="48"/>
      <c r="I19" s="48"/>
      <c r="J19" s="48"/>
    </row>
    <row r="20" spans="1:10" s="19" customFormat="1" ht="54" customHeight="1" x14ac:dyDescent="0.2">
      <c r="A20" s="20" t="s">
        <v>413</v>
      </c>
      <c r="B20" s="54" t="s">
        <v>243</v>
      </c>
      <c r="C20" s="55" t="s">
        <v>79</v>
      </c>
      <c r="D20" s="55" t="s">
        <v>361</v>
      </c>
      <c r="E20" s="35" t="s">
        <v>417</v>
      </c>
      <c r="F20" s="86" t="s">
        <v>414</v>
      </c>
      <c r="G20" s="49"/>
      <c r="H20" s="49"/>
      <c r="I20" s="49"/>
      <c r="J20" s="49"/>
    </row>
    <row r="21" spans="1:10" x14ac:dyDescent="0.2">
      <c r="A21" s="53" t="s">
        <v>412</v>
      </c>
      <c r="B21" s="50"/>
      <c r="C21" s="51">
        <v>1</v>
      </c>
      <c r="D21" s="51"/>
      <c r="E21" s="51">
        <v>1</v>
      </c>
      <c r="F21" s="52">
        <v>2</v>
      </c>
      <c r="G21" s="48"/>
      <c r="H21" s="48"/>
      <c r="I21" s="48"/>
      <c r="J21" s="48"/>
    </row>
    <row r="22" spans="1:10" x14ac:dyDescent="0.2">
      <c r="A22" s="42" t="s">
        <v>409</v>
      </c>
      <c r="B22" s="36"/>
      <c r="C22" s="37">
        <v>6</v>
      </c>
      <c r="D22" s="37"/>
      <c r="E22" s="37">
        <v>3</v>
      </c>
      <c r="F22" s="38">
        <v>9</v>
      </c>
      <c r="G22" s="48"/>
      <c r="H22" s="48"/>
      <c r="I22" s="48"/>
      <c r="J22" s="48"/>
    </row>
    <row r="23" spans="1:10" x14ac:dyDescent="0.2">
      <c r="A23" s="42" t="s">
        <v>410</v>
      </c>
      <c r="B23" s="36">
        <v>1</v>
      </c>
      <c r="C23" s="37">
        <v>6</v>
      </c>
      <c r="D23" s="37">
        <v>1</v>
      </c>
      <c r="E23" s="37">
        <v>1</v>
      </c>
      <c r="F23" s="38">
        <v>9</v>
      </c>
      <c r="G23" s="48"/>
      <c r="H23" s="48"/>
      <c r="I23" s="48"/>
      <c r="J23" s="48"/>
    </row>
    <row r="24" spans="1:10" x14ac:dyDescent="0.2">
      <c r="A24" s="43" t="s">
        <v>408</v>
      </c>
      <c r="B24" s="36"/>
      <c r="C24" s="37">
        <v>6</v>
      </c>
      <c r="D24" s="37"/>
      <c r="E24" s="37">
        <v>1</v>
      </c>
      <c r="F24" s="38">
        <v>7</v>
      </c>
      <c r="G24" s="48"/>
      <c r="H24" s="48"/>
      <c r="I24" s="48"/>
      <c r="J24" s="48"/>
    </row>
    <row r="25" spans="1:10" x14ac:dyDescent="0.2">
      <c r="A25" s="15" t="s">
        <v>414</v>
      </c>
      <c r="B25" s="39">
        <v>1</v>
      </c>
      <c r="C25" s="40">
        <v>19</v>
      </c>
      <c r="D25" s="40">
        <v>1</v>
      </c>
      <c r="E25" s="40">
        <v>6</v>
      </c>
      <c r="F25" s="41">
        <v>27</v>
      </c>
      <c r="G25" s="48"/>
      <c r="H25" s="48"/>
      <c r="I25" s="48"/>
      <c r="J25" s="48"/>
    </row>
    <row r="26" spans="1:10" x14ac:dyDescent="0.2">
      <c r="G26" s="48"/>
      <c r="H26" s="48"/>
      <c r="I26" s="48"/>
      <c r="J26" s="48"/>
    </row>
    <row r="27" spans="1:10" x14ac:dyDescent="0.2">
      <c r="G27" s="48"/>
      <c r="H27" s="48"/>
      <c r="I27" s="48"/>
      <c r="J27" s="48"/>
    </row>
    <row r="30" spans="1:10" x14ac:dyDescent="0.2">
      <c r="A30" s="105" t="s">
        <v>522</v>
      </c>
      <c r="B30" s="104"/>
      <c r="C30" s="104"/>
      <c r="D30" s="104"/>
    </row>
    <row r="31" spans="1:10" s="19" customFormat="1" ht="129" customHeight="1" x14ac:dyDescent="0.2">
      <c r="A31" s="20" t="s">
        <v>413</v>
      </c>
      <c r="B31" s="86" t="s">
        <v>517</v>
      </c>
      <c r="C31" s="86" t="s">
        <v>518</v>
      </c>
      <c r="D31" s="86" t="s">
        <v>519</v>
      </c>
      <c r="E31" s="86" t="s">
        <v>520</v>
      </c>
      <c r="F31" s="86" t="s">
        <v>523</v>
      </c>
      <c r="G31" s="86" t="s">
        <v>521</v>
      </c>
    </row>
    <row r="32" spans="1:10" x14ac:dyDescent="0.2">
      <c r="A32" s="15" t="s">
        <v>412</v>
      </c>
      <c r="B32" s="26">
        <v>1</v>
      </c>
      <c r="C32" s="26"/>
      <c r="D32" s="26"/>
      <c r="E32" s="26"/>
      <c r="F32" s="26">
        <v>1</v>
      </c>
      <c r="G32" s="26"/>
    </row>
    <row r="33" spans="1:7" x14ac:dyDescent="0.2">
      <c r="A33" s="15" t="s">
        <v>409</v>
      </c>
      <c r="B33" s="26">
        <v>7</v>
      </c>
      <c r="C33" s="26">
        <v>3</v>
      </c>
      <c r="D33" s="26">
        <v>1</v>
      </c>
      <c r="E33" s="26"/>
      <c r="F33" s="26">
        <v>1</v>
      </c>
      <c r="G33" s="26">
        <v>1</v>
      </c>
    </row>
    <row r="34" spans="1:7" x14ac:dyDescent="0.2">
      <c r="A34" s="15" t="s">
        <v>410</v>
      </c>
      <c r="B34" s="26">
        <v>8</v>
      </c>
      <c r="C34" s="26">
        <v>4</v>
      </c>
      <c r="D34" s="26">
        <v>2</v>
      </c>
      <c r="E34" s="26">
        <v>1</v>
      </c>
      <c r="F34" s="26">
        <v>1</v>
      </c>
      <c r="G34" s="26"/>
    </row>
    <row r="35" spans="1:7" x14ac:dyDescent="0.2">
      <c r="A35" s="15" t="s">
        <v>408</v>
      </c>
      <c r="B35" s="26">
        <v>7</v>
      </c>
      <c r="C35" s="26">
        <v>4</v>
      </c>
      <c r="D35" s="26">
        <v>1</v>
      </c>
      <c r="E35" s="26"/>
      <c r="F35" s="26"/>
      <c r="G35" s="26"/>
    </row>
    <row r="36" spans="1:7" x14ac:dyDescent="0.2">
      <c r="A36" s="15" t="s">
        <v>414</v>
      </c>
      <c r="B36" s="26">
        <v>23</v>
      </c>
      <c r="C36" s="26">
        <v>11</v>
      </c>
      <c r="D36" s="26">
        <v>4</v>
      </c>
      <c r="E36" s="26">
        <v>1</v>
      </c>
      <c r="F36" s="26">
        <v>3</v>
      </c>
      <c r="G36" s="26">
        <v>1</v>
      </c>
    </row>
    <row r="40" spans="1:7" ht="35.25" customHeight="1" x14ac:dyDescent="0.2">
      <c r="A40" s="105" t="s">
        <v>524</v>
      </c>
      <c r="B40" s="104"/>
      <c r="C40" s="104"/>
      <c r="D40" s="104"/>
    </row>
    <row r="41" spans="1:7" x14ac:dyDescent="0.2">
      <c r="A41" s="1" t="s">
        <v>416</v>
      </c>
      <c r="B41" s="1" t="s">
        <v>415</v>
      </c>
    </row>
    <row r="42" spans="1:7" x14ac:dyDescent="0.2">
      <c r="A42" s="25" t="s">
        <v>413</v>
      </c>
      <c r="B42" s="88" t="s">
        <v>78</v>
      </c>
      <c r="C42" s="88" t="s">
        <v>111</v>
      </c>
      <c r="D42" s="88" t="s">
        <v>74</v>
      </c>
      <c r="E42" s="88" t="s">
        <v>72</v>
      </c>
      <c r="F42" s="89" t="s">
        <v>414</v>
      </c>
    </row>
    <row r="43" spans="1:7" x14ac:dyDescent="0.2">
      <c r="A43" s="15" t="s">
        <v>412</v>
      </c>
      <c r="B43" s="26"/>
      <c r="C43" s="26">
        <v>1</v>
      </c>
      <c r="D43" s="26">
        <v>1</v>
      </c>
      <c r="E43" s="26"/>
      <c r="F43" s="3">
        <v>2</v>
      </c>
    </row>
    <row r="44" spans="1:7" x14ac:dyDescent="0.2">
      <c r="A44" s="15" t="s">
        <v>409</v>
      </c>
      <c r="B44" s="26">
        <v>1</v>
      </c>
      <c r="C44" s="26">
        <v>1</v>
      </c>
      <c r="D44" s="26">
        <v>1</v>
      </c>
      <c r="E44" s="26">
        <v>6</v>
      </c>
      <c r="F44" s="3">
        <v>9</v>
      </c>
    </row>
    <row r="45" spans="1:7" x14ac:dyDescent="0.2">
      <c r="A45" s="15" t="s">
        <v>410</v>
      </c>
      <c r="B45" s="26">
        <v>1</v>
      </c>
      <c r="C45" s="26">
        <v>1</v>
      </c>
      <c r="D45" s="26"/>
      <c r="E45" s="26">
        <v>7</v>
      </c>
      <c r="F45" s="3">
        <v>9</v>
      </c>
    </row>
    <row r="46" spans="1:7" x14ac:dyDescent="0.2">
      <c r="A46" s="15" t="s">
        <v>408</v>
      </c>
      <c r="B46" s="26">
        <v>1</v>
      </c>
      <c r="C46" s="26"/>
      <c r="D46" s="26"/>
      <c r="E46" s="26">
        <v>6</v>
      </c>
      <c r="F46" s="3">
        <v>7</v>
      </c>
    </row>
    <row r="47" spans="1:7" x14ac:dyDescent="0.2">
      <c r="A47" s="15" t="s">
        <v>414</v>
      </c>
      <c r="B47" s="26">
        <v>3</v>
      </c>
      <c r="C47" s="26">
        <v>3</v>
      </c>
      <c r="D47" s="26">
        <v>2</v>
      </c>
      <c r="E47" s="26">
        <v>19</v>
      </c>
      <c r="F47" s="3">
        <v>27</v>
      </c>
    </row>
    <row r="53" spans="1:4" ht="28.5" customHeight="1" x14ac:dyDescent="0.2">
      <c r="A53" s="105" t="s">
        <v>525</v>
      </c>
      <c r="B53" s="104"/>
      <c r="C53" s="104"/>
      <c r="D53" s="104"/>
    </row>
    <row r="54" spans="1:4" x14ac:dyDescent="0.2">
      <c r="A54" s="1" t="s">
        <v>416</v>
      </c>
      <c r="B54" s="1" t="s">
        <v>415</v>
      </c>
    </row>
    <row r="55" spans="1:4" x14ac:dyDescent="0.2">
      <c r="A55" s="25" t="s">
        <v>413</v>
      </c>
      <c r="B55" s="88" t="s">
        <v>74</v>
      </c>
      <c r="C55" s="88" t="s">
        <v>72</v>
      </c>
      <c r="D55" s="89" t="s">
        <v>414</v>
      </c>
    </row>
    <row r="56" spans="1:4" x14ac:dyDescent="0.2">
      <c r="A56" s="15" t="s">
        <v>412</v>
      </c>
      <c r="B56" s="26">
        <v>1</v>
      </c>
      <c r="C56" s="26">
        <v>1</v>
      </c>
      <c r="D56" s="3">
        <v>2</v>
      </c>
    </row>
    <row r="57" spans="1:4" x14ac:dyDescent="0.2">
      <c r="A57" s="15" t="s">
        <v>409</v>
      </c>
      <c r="B57" s="26"/>
      <c r="C57" s="26">
        <v>9</v>
      </c>
      <c r="D57" s="3">
        <v>9</v>
      </c>
    </row>
    <row r="58" spans="1:4" x14ac:dyDescent="0.2">
      <c r="A58" s="15" t="s">
        <v>410</v>
      </c>
      <c r="B58" s="26"/>
      <c r="C58" s="26">
        <v>9</v>
      </c>
      <c r="D58" s="3">
        <v>9</v>
      </c>
    </row>
    <row r="59" spans="1:4" x14ac:dyDescent="0.2">
      <c r="A59" s="15" t="s">
        <v>408</v>
      </c>
      <c r="B59" s="26"/>
      <c r="C59" s="26">
        <v>7</v>
      </c>
      <c r="D59" s="3">
        <v>7</v>
      </c>
    </row>
    <row r="60" spans="1:4" x14ac:dyDescent="0.2">
      <c r="A60" s="15" t="s">
        <v>414</v>
      </c>
      <c r="B60" s="26">
        <v>1</v>
      </c>
      <c r="C60" s="26">
        <v>26</v>
      </c>
      <c r="D60" s="3">
        <v>27</v>
      </c>
    </row>
    <row r="66" spans="1:4" x14ac:dyDescent="0.2">
      <c r="A66" s="105" t="s">
        <v>526</v>
      </c>
      <c r="B66" s="104"/>
      <c r="C66" s="104"/>
      <c r="D66" s="104"/>
    </row>
    <row r="67" spans="1:4" x14ac:dyDescent="0.2">
      <c r="A67" s="1" t="s">
        <v>416</v>
      </c>
      <c r="B67" s="1" t="s">
        <v>415</v>
      </c>
    </row>
    <row r="68" spans="1:4" x14ac:dyDescent="0.2">
      <c r="A68" s="25" t="s">
        <v>413</v>
      </c>
      <c r="B68" s="88" t="s">
        <v>74</v>
      </c>
      <c r="C68" s="88" t="s">
        <v>72</v>
      </c>
      <c r="D68" s="89" t="s">
        <v>414</v>
      </c>
    </row>
    <row r="69" spans="1:4" x14ac:dyDescent="0.2">
      <c r="A69" s="15" t="s">
        <v>412</v>
      </c>
      <c r="B69" s="26">
        <v>1</v>
      </c>
      <c r="C69" s="26">
        <v>1</v>
      </c>
      <c r="D69" s="3">
        <v>2</v>
      </c>
    </row>
    <row r="70" spans="1:4" x14ac:dyDescent="0.2">
      <c r="A70" s="15" t="s">
        <v>409</v>
      </c>
      <c r="B70" s="26">
        <v>6</v>
      </c>
      <c r="C70" s="26">
        <v>3</v>
      </c>
      <c r="D70" s="3">
        <v>9</v>
      </c>
    </row>
    <row r="71" spans="1:4" x14ac:dyDescent="0.2">
      <c r="A71" s="15" t="s">
        <v>410</v>
      </c>
      <c r="B71" s="26"/>
      <c r="C71" s="26">
        <v>9</v>
      </c>
      <c r="D71" s="3">
        <v>9</v>
      </c>
    </row>
    <row r="72" spans="1:4" x14ac:dyDescent="0.2">
      <c r="A72" s="15" t="s">
        <v>408</v>
      </c>
      <c r="B72" s="26">
        <v>4</v>
      </c>
      <c r="C72" s="26">
        <v>3</v>
      </c>
      <c r="D72" s="3">
        <v>7</v>
      </c>
    </row>
    <row r="73" spans="1:4" x14ac:dyDescent="0.2">
      <c r="A73" s="15" t="s">
        <v>414</v>
      </c>
      <c r="B73" s="26">
        <v>11</v>
      </c>
      <c r="C73" s="26">
        <v>16</v>
      </c>
      <c r="D73" s="3">
        <v>27</v>
      </c>
    </row>
  </sheetData>
  <mergeCells count="6">
    <mergeCell ref="A30:D30"/>
    <mergeCell ref="A40:D40"/>
    <mergeCell ref="A53:D53"/>
    <mergeCell ref="A66:D66"/>
    <mergeCell ref="A3:B3"/>
    <mergeCell ref="A18:B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C0E14-17E0-4753-ABCD-825D7264FED5}">
  <dimension ref="A2:P19"/>
  <sheetViews>
    <sheetView workbookViewId="0"/>
  </sheetViews>
  <sheetFormatPr defaultColWidth="35.7109375" defaultRowHeight="12.75" x14ac:dyDescent="0.2"/>
  <cols>
    <col min="1" max="1" width="19.5703125" bestFit="1" customWidth="1"/>
    <col min="2" max="2" width="17" bestFit="1" customWidth="1"/>
    <col min="3" max="3" width="4.140625" bestFit="1" customWidth="1"/>
    <col min="4" max="4" width="11.7109375" bestFit="1" customWidth="1"/>
    <col min="5" max="5" width="7.85546875" bestFit="1" customWidth="1"/>
    <col min="6" max="6" width="5.7109375" bestFit="1" customWidth="1"/>
    <col min="7" max="7" width="15.28515625" bestFit="1" customWidth="1"/>
    <col min="8" max="8" width="24.140625" bestFit="1" customWidth="1"/>
    <col min="9" max="9" width="8.7109375" bestFit="1" customWidth="1"/>
    <col min="10" max="10" width="19" bestFit="1" customWidth="1"/>
    <col min="11" max="11" width="10.5703125" bestFit="1" customWidth="1"/>
    <col min="12" max="12" width="7.140625" bestFit="1" customWidth="1"/>
    <col min="13" max="14" width="11.7109375" bestFit="1" customWidth="1"/>
  </cols>
  <sheetData>
    <row r="2" spans="1:16" x14ac:dyDescent="0.2">
      <c r="A2" s="105" t="s">
        <v>527</v>
      </c>
      <c r="B2" s="105"/>
    </row>
    <row r="3" spans="1:16" x14ac:dyDescent="0.2">
      <c r="A3" s="1" t="s">
        <v>416</v>
      </c>
      <c r="B3" s="1" t="s">
        <v>415</v>
      </c>
    </row>
    <row r="4" spans="1:16" x14ac:dyDescent="0.2">
      <c r="A4" s="25" t="s">
        <v>413</v>
      </c>
      <c r="B4" s="88" t="s">
        <v>146</v>
      </c>
      <c r="C4" s="88" t="s">
        <v>82</v>
      </c>
      <c r="D4" s="89" t="s">
        <v>414</v>
      </c>
    </row>
    <row r="5" spans="1:16" x14ac:dyDescent="0.2">
      <c r="A5" s="15" t="s">
        <v>412</v>
      </c>
      <c r="B5" s="26"/>
      <c r="C5" s="26">
        <v>2</v>
      </c>
      <c r="D5" s="3">
        <v>2</v>
      </c>
    </row>
    <row r="6" spans="1:16" x14ac:dyDescent="0.2">
      <c r="A6" s="15" t="s">
        <v>409</v>
      </c>
      <c r="B6" s="26">
        <v>1</v>
      </c>
      <c r="C6" s="26">
        <v>8</v>
      </c>
      <c r="D6" s="3">
        <v>9</v>
      </c>
    </row>
    <row r="7" spans="1:16" x14ac:dyDescent="0.2">
      <c r="A7" s="15" t="s">
        <v>410</v>
      </c>
      <c r="B7" s="26"/>
      <c r="C7" s="26">
        <v>9</v>
      </c>
      <c r="D7" s="3">
        <v>9</v>
      </c>
    </row>
    <row r="8" spans="1:16" x14ac:dyDescent="0.2">
      <c r="A8" s="15" t="s">
        <v>408</v>
      </c>
      <c r="B8" s="26"/>
      <c r="C8" s="26">
        <v>7</v>
      </c>
      <c r="D8" s="3">
        <v>7</v>
      </c>
    </row>
    <row r="9" spans="1:16" x14ac:dyDescent="0.2">
      <c r="A9" s="15" t="s">
        <v>414</v>
      </c>
      <c r="B9" s="26">
        <v>1</v>
      </c>
      <c r="C9" s="26">
        <v>26</v>
      </c>
      <c r="D9" s="3">
        <v>27</v>
      </c>
    </row>
    <row r="12" spans="1:16" x14ac:dyDescent="0.2">
      <c r="A12" s="105" t="s">
        <v>528</v>
      </c>
      <c r="B12" s="105"/>
    </row>
    <row r="13" spans="1:16" x14ac:dyDescent="0.2">
      <c r="A13" s="1" t="s">
        <v>416</v>
      </c>
      <c r="B13" s="1" t="s">
        <v>415</v>
      </c>
    </row>
    <row r="14" spans="1:16" s="19" customFormat="1" ht="382.5" x14ac:dyDescent="0.2">
      <c r="A14" s="20" t="s">
        <v>413</v>
      </c>
      <c r="B14" s="86" t="s">
        <v>276</v>
      </c>
      <c r="C14" s="86" t="s">
        <v>363</v>
      </c>
      <c r="D14" s="86" t="s">
        <v>263</v>
      </c>
      <c r="E14" s="86" t="s">
        <v>83</v>
      </c>
      <c r="F14" s="86" t="s">
        <v>115</v>
      </c>
      <c r="G14" s="86" t="s">
        <v>295</v>
      </c>
      <c r="H14" s="86" t="s">
        <v>305</v>
      </c>
      <c r="I14" s="86" t="s">
        <v>402</v>
      </c>
      <c r="J14" s="86" t="s">
        <v>286</v>
      </c>
      <c r="K14" s="86" t="s">
        <v>233</v>
      </c>
      <c r="L14" s="87" t="s">
        <v>417</v>
      </c>
      <c r="M14" s="87" t="s">
        <v>870</v>
      </c>
      <c r="N14" s="87" t="s">
        <v>414</v>
      </c>
      <c r="O14"/>
      <c r="P14"/>
    </row>
    <row r="15" spans="1:16" x14ac:dyDescent="0.2">
      <c r="A15" s="15" t="s">
        <v>412</v>
      </c>
      <c r="B15" s="26"/>
      <c r="C15" s="26"/>
      <c r="D15" s="26"/>
      <c r="E15" s="26"/>
      <c r="F15" s="26">
        <v>2</v>
      </c>
      <c r="G15" s="26"/>
      <c r="H15" s="26"/>
      <c r="I15" s="26"/>
      <c r="J15" s="26"/>
      <c r="K15" s="26"/>
      <c r="L15" s="3"/>
      <c r="M15" s="3"/>
      <c r="N15" s="3">
        <v>2</v>
      </c>
    </row>
    <row r="16" spans="1:16" x14ac:dyDescent="0.2">
      <c r="A16" s="15" t="s">
        <v>409</v>
      </c>
      <c r="B16" s="26">
        <v>1</v>
      </c>
      <c r="C16" s="26"/>
      <c r="D16" s="26"/>
      <c r="E16" s="26">
        <v>2</v>
      </c>
      <c r="F16" s="26">
        <v>4</v>
      </c>
      <c r="G16" s="26"/>
      <c r="H16" s="26"/>
      <c r="I16" s="26"/>
      <c r="J16" s="26">
        <v>1</v>
      </c>
      <c r="K16" s="26"/>
      <c r="L16" s="3">
        <v>1</v>
      </c>
      <c r="M16" s="3"/>
      <c r="N16" s="3">
        <v>9</v>
      </c>
    </row>
    <row r="17" spans="1:14" x14ac:dyDescent="0.2">
      <c r="A17" s="15" t="s">
        <v>410</v>
      </c>
      <c r="B17" s="26"/>
      <c r="C17" s="26">
        <v>1</v>
      </c>
      <c r="D17" s="26"/>
      <c r="E17" s="26">
        <v>2</v>
      </c>
      <c r="F17" s="26">
        <v>2</v>
      </c>
      <c r="G17" s="26">
        <v>1</v>
      </c>
      <c r="H17" s="26">
        <v>1</v>
      </c>
      <c r="I17" s="26"/>
      <c r="J17" s="26"/>
      <c r="K17" s="26">
        <v>1</v>
      </c>
      <c r="L17" s="3"/>
      <c r="M17" s="3">
        <v>1</v>
      </c>
      <c r="N17" s="3">
        <v>9</v>
      </c>
    </row>
    <row r="18" spans="1:14" x14ac:dyDescent="0.2">
      <c r="A18" s="15" t="s">
        <v>408</v>
      </c>
      <c r="B18" s="26"/>
      <c r="C18" s="26"/>
      <c r="D18" s="26">
        <v>1</v>
      </c>
      <c r="E18" s="26"/>
      <c r="F18" s="26">
        <v>4</v>
      </c>
      <c r="G18" s="26"/>
      <c r="H18" s="26"/>
      <c r="I18" s="26">
        <v>2</v>
      </c>
      <c r="J18" s="26"/>
      <c r="K18" s="26"/>
      <c r="L18" s="3"/>
      <c r="M18" s="3"/>
      <c r="N18" s="3">
        <v>7</v>
      </c>
    </row>
    <row r="19" spans="1:14" x14ac:dyDescent="0.2">
      <c r="A19" s="15" t="s">
        <v>414</v>
      </c>
      <c r="B19" s="26">
        <v>1</v>
      </c>
      <c r="C19" s="26">
        <v>1</v>
      </c>
      <c r="D19" s="26">
        <v>1</v>
      </c>
      <c r="E19" s="26">
        <v>4</v>
      </c>
      <c r="F19" s="26">
        <v>12</v>
      </c>
      <c r="G19" s="26">
        <v>1</v>
      </c>
      <c r="H19" s="26">
        <v>1</v>
      </c>
      <c r="I19" s="26">
        <v>2</v>
      </c>
      <c r="J19" s="26">
        <v>1</v>
      </c>
      <c r="K19" s="26">
        <v>1</v>
      </c>
      <c r="L19" s="3">
        <v>1</v>
      </c>
      <c r="M19" s="3">
        <v>1</v>
      </c>
      <c r="N19" s="3">
        <v>27</v>
      </c>
    </row>
  </sheetData>
  <mergeCells count="2">
    <mergeCell ref="A2:B2"/>
    <mergeCell ref="A12:B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6B341-C106-41DE-803A-312F47A8690E}">
  <dimension ref="A3:P78"/>
  <sheetViews>
    <sheetView workbookViewId="0"/>
  </sheetViews>
  <sheetFormatPr defaultColWidth="35.7109375" defaultRowHeight="12.75" x14ac:dyDescent="0.2"/>
  <cols>
    <col min="1" max="1" width="19.5703125" bestFit="1" customWidth="1"/>
    <col min="2" max="2" width="17" bestFit="1" customWidth="1"/>
    <col min="3" max="3" width="4.28515625" bestFit="1" customWidth="1"/>
    <col min="4" max="4" width="11.7109375" bestFit="1" customWidth="1"/>
    <col min="5" max="5" width="14.5703125" bestFit="1" customWidth="1"/>
    <col min="6" max="6" width="16.28515625" bestFit="1" customWidth="1"/>
    <col min="7" max="7" width="11.42578125" bestFit="1" customWidth="1"/>
    <col min="8" max="8" width="7.140625" bestFit="1" customWidth="1"/>
    <col min="9" max="9" width="6.5703125" bestFit="1" customWidth="1"/>
    <col min="10" max="10" width="11.42578125" bestFit="1" customWidth="1"/>
    <col min="11" max="11" width="11.7109375" bestFit="1" customWidth="1"/>
    <col min="12" max="16" width="35.7109375" customWidth="1"/>
  </cols>
  <sheetData>
    <row r="3" spans="1:11" x14ac:dyDescent="0.2">
      <c r="A3" s="107" t="s">
        <v>533</v>
      </c>
      <c r="B3" s="108"/>
    </row>
    <row r="4" spans="1:11" x14ac:dyDescent="0.2">
      <c r="A4" s="25" t="s">
        <v>413</v>
      </c>
      <c r="B4" s="88" t="s">
        <v>529</v>
      </c>
      <c r="C4" s="88" t="s">
        <v>530</v>
      </c>
      <c r="D4" s="88" t="s">
        <v>531</v>
      </c>
      <c r="E4" s="88" t="s">
        <v>532</v>
      </c>
    </row>
    <row r="5" spans="1:11" x14ac:dyDescent="0.2">
      <c r="A5" s="15" t="s">
        <v>412</v>
      </c>
      <c r="B5" s="26">
        <v>2</v>
      </c>
      <c r="C5" s="26">
        <v>1</v>
      </c>
      <c r="D5" s="26"/>
      <c r="E5" s="26"/>
    </row>
    <row r="6" spans="1:11" x14ac:dyDescent="0.2">
      <c r="A6" s="15" t="s">
        <v>409</v>
      </c>
      <c r="B6" s="26">
        <v>5</v>
      </c>
      <c r="C6" s="26">
        <v>9</v>
      </c>
      <c r="D6" s="26">
        <v>1</v>
      </c>
      <c r="E6" s="26">
        <v>2</v>
      </c>
    </row>
    <row r="7" spans="1:11" x14ac:dyDescent="0.2">
      <c r="A7" s="15" t="s">
        <v>410</v>
      </c>
      <c r="B7" s="26">
        <v>5</v>
      </c>
      <c r="C7" s="26">
        <v>8</v>
      </c>
      <c r="D7" s="26">
        <v>2</v>
      </c>
      <c r="E7" s="26">
        <v>5</v>
      </c>
    </row>
    <row r="8" spans="1:11" x14ac:dyDescent="0.2">
      <c r="A8" s="15" t="s">
        <v>408</v>
      </c>
      <c r="B8" s="26">
        <v>3</v>
      </c>
      <c r="C8" s="26">
        <v>6</v>
      </c>
      <c r="D8" s="26"/>
      <c r="E8" s="26">
        <v>1</v>
      </c>
    </row>
    <row r="9" spans="1:11" x14ac:dyDescent="0.2">
      <c r="A9" s="15" t="s">
        <v>414</v>
      </c>
      <c r="B9" s="26">
        <v>15</v>
      </c>
      <c r="C9" s="26">
        <v>24</v>
      </c>
      <c r="D9" s="26">
        <v>3</v>
      </c>
      <c r="E9" s="26">
        <v>8</v>
      </c>
    </row>
    <row r="13" spans="1:11" ht="24.75" customHeight="1" x14ac:dyDescent="0.2">
      <c r="A13" s="105" t="s">
        <v>566</v>
      </c>
      <c r="B13" s="106"/>
    </row>
    <row r="14" spans="1:11" x14ac:dyDescent="0.2">
      <c r="A14" s="1" t="s">
        <v>416</v>
      </c>
      <c r="B14" s="1" t="s">
        <v>415</v>
      </c>
    </row>
    <row r="15" spans="1:11" s="19" customFormat="1" ht="242.25" x14ac:dyDescent="0.2">
      <c r="A15" s="20" t="s">
        <v>413</v>
      </c>
      <c r="B15" s="86" t="s">
        <v>364</v>
      </c>
      <c r="C15" s="86" t="s">
        <v>264</v>
      </c>
      <c r="D15" s="86" t="s">
        <v>84</v>
      </c>
      <c r="E15" s="86" t="s">
        <v>306</v>
      </c>
      <c r="F15" s="86" t="s">
        <v>335</v>
      </c>
      <c r="G15" s="86" t="s">
        <v>256</v>
      </c>
      <c r="H15" s="86" t="s">
        <v>116</v>
      </c>
      <c r="I15" s="86" t="s">
        <v>296</v>
      </c>
      <c r="J15" s="87" t="s">
        <v>871</v>
      </c>
      <c r="K15" s="87" t="s">
        <v>414</v>
      </c>
    </row>
    <row r="16" spans="1:11" x14ac:dyDescent="0.2">
      <c r="A16" s="15" t="s">
        <v>412</v>
      </c>
      <c r="B16" s="26"/>
      <c r="C16" s="26"/>
      <c r="D16" s="26">
        <v>2</v>
      </c>
      <c r="E16" s="26"/>
      <c r="F16" s="26"/>
      <c r="G16" s="26"/>
      <c r="H16" s="26"/>
      <c r="I16" s="26"/>
      <c r="J16" s="3"/>
      <c r="K16" s="3">
        <v>2</v>
      </c>
    </row>
    <row r="17" spans="1:11" x14ac:dyDescent="0.2">
      <c r="A17" s="15" t="s">
        <v>409</v>
      </c>
      <c r="B17" s="26"/>
      <c r="C17" s="26"/>
      <c r="D17" s="26">
        <v>9</v>
      </c>
      <c r="E17" s="26"/>
      <c r="F17" s="26"/>
      <c r="G17" s="26"/>
      <c r="H17" s="26"/>
      <c r="I17" s="26"/>
      <c r="J17" s="3"/>
      <c r="K17" s="3">
        <v>9</v>
      </c>
    </row>
    <row r="18" spans="1:11" x14ac:dyDescent="0.2">
      <c r="A18" s="15" t="s">
        <v>410</v>
      </c>
      <c r="B18" s="26">
        <v>1</v>
      </c>
      <c r="C18" s="26"/>
      <c r="D18" s="26">
        <v>3</v>
      </c>
      <c r="E18" s="26">
        <v>1</v>
      </c>
      <c r="F18" s="26"/>
      <c r="G18" s="26">
        <v>1</v>
      </c>
      <c r="H18" s="26">
        <v>1</v>
      </c>
      <c r="I18" s="26">
        <v>1</v>
      </c>
      <c r="J18" s="3">
        <v>1</v>
      </c>
      <c r="K18" s="3">
        <v>9</v>
      </c>
    </row>
    <row r="19" spans="1:11" x14ac:dyDescent="0.2">
      <c r="A19" s="15" t="s">
        <v>408</v>
      </c>
      <c r="B19" s="26"/>
      <c r="C19" s="26">
        <v>1</v>
      </c>
      <c r="D19" s="26">
        <v>5</v>
      </c>
      <c r="E19" s="26"/>
      <c r="F19" s="26">
        <v>1</v>
      </c>
      <c r="G19" s="26"/>
      <c r="H19" s="26"/>
      <c r="I19" s="26"/>
      <c r="J19" s="3"/>
      <c r="K19" s="3">
        <v>7</v>
      </c>
    </row>
    <row r="20" spans="1:11" x14ac:dyDescent="0.2">
      <c r="A20" s="15" t="s">
        <v>414</v>
      </c>
      <c r="B20" s="26">
        <v>1</v>
      </c>
      <c r="C20" s="26">
        <v>1</v>
      </c>
      <c r="D20" s="26">
        <v>19</v>
      </c>
      <c r="E20" s="26">
        <v>1</v>
      </c>
      <c r="F20" s="26">
        <v>1</v>
      </c>
      <c r="G20" s="26">
        <v>1</v>
      </c>
      <c r="H20" s="26">
        <v>1</v>
      </c>
      <c r="I20" s="26">
        <v>1</v>
      </c>
      <c r="J20" s="3">
        <v>1</v>
      </c>
      <c r="K20" s="3">
        <v>27</v>
      </c>
    </row>
    <row r="24" spans="1:11" ht="30" customHeight="1" x14ac:dyDescent="0.2">
      <c r="A24" s="105" t="s">
        <v>567</v>
      </c>
      <c r="B24" s="106"/>
      <c r="C24" s="24"/>
    </row>
    <row r="25" spans="1:11" ht="140.25" x14ac:dyDescent="0.2">
      <c r="A25" s="27"/>
      <c r="B25" s="27" t="s">
        <v>364</v>
      </c>
      <c r="C25" s="27" t="s">
        <v>264</v>
      </c>
      <c r="D25" s="27" t="s">
        <v>84</v>
      </c>
      <c r="E25" s="27" t="s">
        <v>432</v>
      </c>
      <c r="F25" s="27" t="s">
        <v>412</v>
      </c>
      <c r="G25" s="45" t="s">
        <v>296</v>
      </c>
    </row>
    <row r="26" spans="1:11" x14ac:dyDescent="0.2">
      <c r="A26" s="15" t="s">
        <v>412</v>
      </c>
      <c r="B26" s="26"/>
      <c r="C26" s="26"/>
      <c r="D26" s="26">
        <v>2</v>
      </c>
      <c r="E26" s="13"/>
      <c r="F26" s="26"/>
      <c r="G26" s="46"/>
    </row>
    <row r="27" spans="1:11" x14ac:dyDescent="0.2">
      <c r="A27" s="15" t="s">
        <v>409</v>
      </c>
      <c r="B27" s="26"/>
      <c r="C27" s="26"/>
      <c r="D27" s="26">
        <v>9</v>
      </c>
      <c r="E27" s="13"/>
      <c r="F27" s="44" t="s">
        <v>534</v>
      </c>
      <c r="G27" s="46"/>
    </row>
    <row r="28" spans="1:11" x14ac:dyDescent="0.2">
      <c r="A28" s="15" t="s">
        <v>410</v>
      </c>
      <c r="B28" s="26">
        <v>1</v>
      </c>
      <c r="C28" s="26">
        <v>2</v>
      </c>
      <c r="D28" s="26">
        <v>7</v>
      </c>
      <c r="E28" s="30">
        <v>2</v>
      </c>
      <c r="F28" s="13"/>
      <c r="G28" s="46">
        <v>1</v>
      </c>
    </row>
    <row r="29" spans="1:11" x14ac:dyDescent="0.2">
      <c r="A29" s="15" t="s">
        <v>408</v>
      </c>
      <c r="B29" s="26"/>
      <c r="C29" s="26">
        <v>2</v>
      </c>
      <c r="D29" s="26">
        <v>6</v>
      </c>
      <c r="E29" s="13"/>
      <c r="F29" s="26"/>
      <c r="G29" s="46"/>
    </row>
    <row r="30" spans="1:11" x14ac:dyDescent="0.2">
      <c r="A30" s="28" t="s">
        <v>414</v>
      </c>
      <c r="B30" s="29">
        <f>SUM(B28:B29)</f>
        <v>1</v>
      </c>
      <c r="C30" s="29">
        <f>SUM(C28:C29)</f>
        <v>4</v>
      </c>
      <c r="D30" s="29">
        <f>SUM(D26:D29)</f>
        <v>24</v>
      </c>
      <c r="E30" s="29">
        <f>SUM(E26:E29)</f>
        <v>2</v>
      </c>
      <c r="F30" s="29"/>
      <c r="G30" s="47">
        <v>1</v>
      </c>
    </row>
    <row r="35" spans="1:5" ht="29.25" customHeight="1" x14ac:dyDescent="0.2">
      <c r="A35" s="105" t="s">
        <v>537</v>
      </c>
      <c r="B35" s="106"/>
    </row>
    <row r="36" spans="1:5" x14ac:dyDescent="0.2">
      <c r="A36" s="1" t="s">
        <v>416</v>
      </c>
      <c r="B36" s="1" t="s">
        <v>415</v>
      </c>
    </row>
    <row r="37" spans="1:5" x14ac:dyDescent="0.2">
      <c r="A37" s="25" t="s">
        <v>413</v>
      </c>
      <c r="B37" s="88" t="s">
        <v>74</v>
      </c>
      <c r="C37" s="88" t="s">
        <v>72</v>
      </c>
      <c r="D37" s="89" t="s">
        <v>414</v>
      </c>
    </row>
    <row r="38" spans="1:5" x14ac:dyDescent="0.2">
      <c r="A38" s="15" t="s">
        <v>412</v>
      </c>
      <c r="B38" s="26">
        <v>2</v>
      </c>
      <c r="C38" s="26"/>
      <c r="D38" s="3">
        <v>2</v>
      </c>
    </row>
    <row r="39" spans="1:5" x14ac:dyDescent="0.2">
      <c r="A39" s="15" t="s">
        <v>409</v>
      </c>
      <c r="B39" s="26">
        <v>6</v>
      </c>
      <c r="C39" s="26">
        <v>3</v>
      </c>
      <c r="D39" s="3">
        <v>9</v>
      </c>
    </row>
    <row r="40" spans="1:5" x14ac:dyDescent="0.2">
      <c r="A40" s="15" t="s">
        <v>410</v>
      </c>
      <c r="B40" s="26">
        <v>5</v>
      </c>
      <c r="C40" s="26">
        <v>4</v>
      </c>
      <c r="D40" s="3">
        <v>9</v>
      </c>
    </row>
    <row r="41" spans="1:5" x14ac:dyDescent="0.2">
      <c r="A41" s="15" t="s">
        <v>408</v>
      </c>
      <c r="B41" s="26">
        <v>5</v>
      </c>
      <c r="C41" s="26">
        <v>2</v>
      </c>
      <c r="D41" s="3">
        <v>7</v>
      </c>
    </row>
    <row r="42" spans="1:5" x14ac:dyDescent="0.2">
      <c r="A42" s="15" t="s">
        <v>414</v>
      </c>
      <c r="B42" s="26">
        <v>18</v>
      </c>
      <c r="C42" s="26">
        <v>9</v>
      </c>
      <c r="D42" s="3">
        <v>27</v>
      </c>
    </row>
    <row r="47" spans="1:5" ht="42.75" customHeight="1" x14ac:dyDescent="0.2">
      <c r="A47" s="105" t="s">
        <v>538</v>
      </c>
      <c r="B47" s="106"/>
      <c r="C47" s="104"/>
      <c r="D47" s="104"/>
      <c r="E47" s="104"/>
    </row>
    <row r="48" spans="1:5" x14ac:dyDescent="0.2">
      <c r="A48" s="1" t="s">
        <v>416</v>
      </c>
      <c r="B48" s="1" t="s">
        <v>415</v>
      </c>
    </row>
    <row r="49" spans="1:4" x14ac:dyDescent="0.2">
      <c r="A49" s="25" t="s">
        <v>413</v>
      </c>
      <c r="B49" s="88" t="s">
        <v>74</v>
      </c>
      <c r="C49" s="88" t="s">
        <v>72</v>
      </c>
      <c r="D49" s="89" t="s">
        <v>414</v>
      </c>
    </row>
    <row r="50" spans="1:4" x14ac:dyDescent="0.2">
      <c r="A50" s="15" t="s">
        <v>412</v>
      </c>
      <c r="B50" s="26"/>
      <c r="C50" s="26">
        <v>2</v>
      </c>
      <c r="D50" s="3">
        <v>2</v>
      </c>
    </row>
    <row r="51" spans="1:4" x14ac:dyDescent="0.2">
      <c r="A51" s="15" t="s">
        <v>409</v>
      </c>
      <c r="B51" s="26">
        <v>3</v>
      </c>
      <c r="C51" s="26">
        <v>6</v>
      </c>
      <c r="D51" s="3">
        <v>9</v>
      </c>
    </row>
    <row r="52" spans="1:4" x14ac:dyDescent="0.2">
      <c r="A52" s="15" t="s">
        <v>410</v>
      </c>
      <c r="B52" s="26">
        <v>2</v>
      </c>
      <c r="C52" s="26">
        <v>7</v>
      </c>
      <c r="D52" s="3">
        <v>9</v>
      </c>
    </row>
    <row r="53" spans="1:4" x14ac:dyDescent="0.2">
      <c r="A53" s="15" t="s">
        <v>408</v>
      </c>
      <c r="B53" s="26">
        <v>3</v>
      </c>
      <c r="C53" s="26">
        <v>4</v>
      </c>
      <c r="D53" s="3">
        <v>7</v>
      </c>
    </row>
    <row r="54" spans="1:4" x14ac:dyDescent="0.2">
      <c r="A54" s="15" t="s">
        <v>414</v>
      </c>
      <c r="B54" s="26">
        <v>8</v>
      </c>
      <c r="C54" s="26">
        <v>19</v>
      </c>
      <c r="D54" s="3">
        <v>27</v>
      </c>
    </row>
    <row r="59" spans="1:4" ht="35.25" customHeight="1" x14ac:dyDescent="0.2">
      <c r="A59" s="105" t="s">
        <v>539</v>
      </c>
      <c r="B59" s="106"/>
      <c r="C59" s="104"/>
      <c r="D59" s="104"/>
    </row>
    <row r="60" spans="1:4" x14ac:dyDescent="0.2">
      <c r="A60" s="1" t="s">
        <v>416</v>
      </c>
      <c r="B60" s="1" t="s">
        <v>415</v>
      </c>
    </row>
    <row r="61" spans="1:4" x14ac:dyDescent="0.2">
      <c r="A61" s="25" t="s">
        <v>413</v>
      </c>
      <c r="B61" s="88" t="s">
        <v>74</v>
      </c>
      <c r="C61" s="88" t="s">
        <v>72</v>
      </c>
      <c r="D61" s="89" t="s">
        <v>414</v>
      </c>
    </row>
    <row r="62" spans="1:4" x14ac:dyDescent="0.2">
      <c r="A62" s="15" t="s">
        <v>412</v>
      </c>
      <c r="B62" s="26"/>
      <c r="C62" s="26">
        <v>2</v>
      </c>
      <c r="D62" s="3">
        <v>2</v>
      </c>
    </row>
    <row r="63" spans="1:4" x14ac:dyDescent="0.2">
      <c r="A63" s="15" t="s">
        <v>409</v>
      </c>
      <c r="B63" s="26">
        <v>2</v>
      </c>
      <c r="C63" s="26">
        <v>7</v>
      </c>
      <c r="D63" s="3">
        <v>9</v>
      </c>
    </row>
    <row r="64" spans="1:4" x14ac:dyDescent="0.2">
      <c r="A64" s="15" t="s">
        <v>410</v>
      </c>
      <c r="B64" s="26">
        <v>5</v>
      </c>
      <c r="C64" s="26">
        <v>4</v>
      </c>
      <c r="D64" s="3">
        <v>9</v>
      </c>
    </row>
    <row r="65" spans="1:16" x14ac:dyDescent="0.2">
      <c r="A65" s="15" t="s">
        <v>408</v>
      </c>
      <c r="B65" s="26">
        <v>6</v>
      </c>
      <c r="C65" s="26">
        <v>1</v>
      </c>
      <c r="D65" s="3">
        <v>7</v>
      </c>
    </row>
    <row r="66" spans="1:16" x14ac:dyDescent="0.2">
      <c r="A66" s="15" t="s">
        <v>414</v>
      </c>
      <c r="B66" s="26">
        <v>13</v>
      </c>
      <c r="C66" s="26">
        <v>14</v>
      </c>
      <c r="D66" s="3">
        <v>27</v>
      </c>
    </row>
    <row r="68" spans="1:16" s="57" customFormat="1" x14ac:dyDescent="0.2">
      <c r="A68" s="56" t="s">
        <v>546</v>
      </c>
    </row>
    <row r="71" spans="1:16" ht="17.25" customHeight="1" x14ac:dyDescent="0.2">
      <c r="A71" s="105" t="s">
        <v>540</v>
      </c>
      <c r="B71" s="106"/>
      <c r="C71" s="104"/>
      <c r="D71" s="104"/>
      <c r="E71" s="104"/>
    </row>
    <row r="72" spans="1:16" x14ac:dyDescent="0.2">
      <c r="A72" s="1" t="s">
        <v>416</v>
      </c>
      <c r="B72" s="1" t="s">
        <v>415</v>
      </c>
    </row>
    <row r="73" spans="1:16" s="19" customFormat="1" ht="409.5" x14ac:dyDescent="0.2">
      <c r="A73" s="20" t="s">
        <v>413</v>
      </c>
      <c r="B73" s="86" t="s">
        <v>365</v>
      </c>
      <c r="C73" s="86" t="s">
        <v>117</v>
      </c>
      <c r="D73" s="86" t="s">
        <v>265</v>
      </c>
      <c r="E73" s="86" t="s">
        <v>183</v>
      </c>
      <c r="F73" s="86" t="s">
        <v>336</v>
      </c>
      <c r="G73" s="86" t="s">
        <v>158</v>
      </c>
      <c r="H73" s="87" t="s">
        <v>417</v>
      </c>
      <c r="I73" s="87" t="s">
        <v>414</v>
      </c>
      <c r="J73"/>
      <c r="K73"/>
      <c r="L73"/>
      <c r="M73"/>
      <c r="N73"/>
      <c r="O73"/>
      <c r="P73"/>
    </row>
    <row r="74" spans="1:16" x14ac:dyDescent="0.2">
      <c r="A74" s="15" t="s">
        <v>412</v>
      </c>
      <c r="B74" s="26"/>
      <c r="C74" s="26"/>
      <c r="D74" s="26"/>
      <c r="E74" s="26"/>
      <c r="F74" s="26"/>
      <c r="G74" s="26"/>
      <c r="H74" s="3">
        <v>2</v>
      </c>
      <c r="I74" s="3">
        <v>2</v>
      </c>
    </row>
    <row r="75" spans="1:16" x14ac:dyDescent="0.2">
      <c r="A75" s="15" t="s">
        <v>409</v>
      </c>
      <c r="B75" s="26"/>
      <c r="C75" s="26"/>
      <c r="D75" s="26">
        <v>2</v>
      </c>
      <c r="E75" s="26"/>
      <c r="F75" s="26"/>
      <c r="G75" s="26"/>
      <c r="H75" s="3">
        <v>7</v>
      </c>
      <c r="I75" s="3">
        <v>9</v>
      </c>
    </row>
    <row r="76" spans="1:16" x14ac:dyDescent="0.2">
      <c r="A76" s="15" t="s">
        <v>410</v>
      </c>
      <c r="B76" s="26">
        <v>1</v>
      </c>
      <c r="C76" s="26">
        <v>1</v>
      </c>
      <c r="D76" s="26">
        <v>3</v>
      </c>
      <c r="E76" s="26"/>
      <c r="F76" s="26"/>
      <c r="G76" s="26"/>
      <c r="H76" s="3">
        <v>4</v>
      </c>
      <c r="I76" s="3">
        <v>9</v>
      </c>
    </row>
    <row r="77" spans="1:16" x14ac:dyDescent="0.2">
      <c r="A77" s="15" t="s">
        <v>408</v>
      </c>
      <c r="B77" s="26"/>
      <c r="C77" s="26"/>
      <c r="D77" s="26">
        <v>3</v>
      </c>
      <c r="E77" s="26">
        <v>1</v>
      </c>
      <c r="F77" s="26">
        <v>1</v>
      </c>
      <c r="G77" s="26">
        <v>1</v>
      </c>
      <c r="H77" s="3">
        <v>1</v>
      </c>
      <c r="I77" s="3">
        <v>7</v>
      </c>
    </row>
    <row r="78" spans="1:16" x14ac:dyDescent="0.2">
      <c r="A78" s="15" t="s">
        <v>414</v>
      </c>
      <c r="B78" s="26">
        <v>1</v>
      </c>
      <c r="C78" s="26">
        <v>1</v>
      </c>
      <c r="D78" s="26">
        <v>8</v>
      </c>
      <c r="E78" s="26">
        <v>1</v>
      </c>
      <c r="F78" s="26">
        <v>1</v>
      </c>
      <c r="G78" s="26">
        <v>1</v>
      </c>
      <c r="H78" s="3">
        <v>14</v>
      </c>
      <c r="I78" s="3">
        <v>27</v>
      </c>
    </row>
  </sheetData>
  <mergeCells count="7">
    <mergeCell ref="A71:E71"/>
    <mergeCell ref="A59:D59"/>
    <mergeCell ref="A24:B24"/>
    <mergeCell ref="A3:B3"/>
    <mergeCell ref="A13:B13"/>
    <mergeCell ref="A35:B35"/>
    <mergeCell ref="A47:E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Données</vt:lpstr>
      <vt:lpstr>Sheet2</vt:lpstr>
      <vt:lpstr>Analyse</vt:lpstr>
      <vt:lpstr>A- Employés</vt:lpstr>
      <vt:lpstr>A - Statistiques</vt:lpstr>
      <vt:lpstr>A - Budget</vt:lpstr>
      <vt:lpstr>A - Consortium universite</vt:lpstr>
      <vt:lpstr>A - SIGB</vt:lpstr>
      <vt:lpstr>A - Catalogage acquisition</vt:lpstr>
      <vt:lpstr>A - PEB</vt:lpstr>
      <vt:lpstr>A - Service</vt:lpstr>
      <vt:lpstr>A - Droit d'auteur</vt:lpstr>
      <vt:lpstr>A - Promotion</vt:lpstr>
      <vt:lpstr>Données 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marie-marthe gagnon</dc:creator>
  <cp:lastModifiedBy>marie-marthe gagnon</cp:lastModifiedBy>
  <dcterms:created xsi:type="dcterms:W3CDTF">2019-09-22T00:51:23Z</dcterms:created>
  <dcterms:modified xsi:type="dcterms:W3CDTF">2021-10-04T12:26:45Z</dcterms:modified>
</cp:coreProperties>
</file>